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heckCompatibility="1"/>
  <mc:AlternateContent xmlns:mc="http://schemas.openxmlformats.org/markup-compatibility/2006">
    <mc:Choice Requires="x15">
      <x15ac:absPath xmlns:x15ac="http://schemas.microsoft.com/office/spreadsheetml/2010/11/ac" url="G:\Mi unidad\ARTESANIAS\ARTESANIAS\PPTO Julieth\2025\Informes\SIART\3. Junio 2025\"/>
    </mc:Choice>
  </mc:AlternateContent>
  <xr:revisionPtr revIDLastSave="0" documentId="13_ncr:1_{4FA064D9-B544-4DCA-9176-8DA2624B1D1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GRESOS" sheetId="7" r:id="rId1"/>
    <sheet name="GASTOS" sheetId="13" r:id="rId2"/>
  </sheets>
  <externalReferences>
    <externalReference r:id="rId3"/>
  </externalReferences>
  <definedNames>
    <definedName name="_xlnm._FilterDatabase" localSheetId="1" hidden="1">GASTOS!$A$7:$A$74</definedName>
    <definedName name="_xlnm.Print_Area" localSheetId="0">INGRESOS!$B$1:$E$55</definedName>
    <definedName name="_xlnm.Print_Titles" localSheetId="1">GASTOS!$1:$9</definedName>
    <definedName name="_xlnm.Print_Titles" localSheetId="0">INGRESOS!$1:$6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3" l="1"/>
  <c r="E12" i="13" s="1"/>
  <c r="G12" i="13" s="1"/>
  <c r="D12" i="13"/>
  <c r="F12" i="13"/>
  <c r="H12" i="13"/>
  <c r="I12" i="13"/>
  <c r="J12" i="13"/>
  <c r="L12" i="13" s="1"/>
  <c r="K12" i="13"/>
  <c r="N12" i="13"/>
  <c r="O12" i="13"/>
  <c r="E13" i="13"/>
  <c r="G13" i="13" s="1"/>
  <c r="J13" i="13"/>
  <c r="L13" i="13" s="1"/>
  <c r="E14" i="13"/>
  <c r="G14" i="13"/>
  <c r="M14" i="13" s="1"/>
  <c r="J14" i="13"/>
  <c r="L14" i="13"/>
  <c r="E15" i="13"/>
  <c r="G15" i="13"/>
  <c r="J15" i="13"/>
  <c r="L15" i="13" s="1"/>
  <c r="P14" i="13" l="1"/>
  <c r="Q14" i="13"/>
  <c r="M13" i="13"/>
  <c r="M15" i="13"/>
  <c r="M12" i="13"/>
  <c r="D54" i="7"/>
  <c r="D50" i="7"/>
  <c r="D46" i="7"/>
  <c r="D43" i="7"/>
  <c r="D40" i="7"/>
  <c r="D37" i="7"/>
  <c r="D34" i="7"/>
  <c r="D33" i="7"/>
  <c r="E33" i="7" s="1"/>
  <c r="D32" i="7"/>
  <c r="D31" i="7"/>
  <c r="D29" i="7"/>
  <c r="D28" i="7"/>
  <c r="D26" i="7"/>
  <c r="D25" i="7"/>
  <c r="D23" i="7"/>
  <c r="D20" i="7"/>
  <c r="E20" i="7" s="1"/>
  <c r="D18" i="7"/>
  <c r="D16" i="7"/>
  <c r="D14" i="7"/>
  <c r="E14" i="7" s="1"/>
  <c r="D13" i="7"/>
  <c r="E13" i="7" s="1"/>
  <c r="D12" i="7"/>
  <c r="E40" i="7"/>
  <c r="E32" i="7"/>
  <c r="E18" i="7"/>
  <c r="E16" i="7"/>
  <c r="E12" i="7"/>
  <c r="E54" i="7"/>
  <c r="E50" i="7"/>
  <c r="E46" i="7"/>
  <c r="E43" i="7"/>
  <c r="E37" i="7"/>
  <c r="E34" i="7"/>
  <c r="E31" i="7"/>
  <c r="E29" i="7"/>
  <c r="E28" i="7"/>
  <c r="E26" i="7"/>
  <c r="E25" i="7"/>
  <c r="E23" i="7"/>
  <c r="P15" i="13" l="1"/>
  <c r="Q15" i="13"/>
  <c r="P13" i="13"/>
  <c r="P12" i="13" s="1"/>
  <c r="Q13" i="13"/>
  <c r="Q12" i="13" s="1"/>
  <c r="E7" i="7"/>
  <c r="O48" i="13" l="1"/>
  <c r="O43" i="13"/>
  <c r="O37" i="13"/>
  <c r="O34" i="13"/>
  <c r="O27" i="13"/>
  <c r="O21" i="13"/>
  <c r="O18" i="13"/>
  <c r="O17" i="13" s="1"/>
  <c r="O11" i="13"/>
  <c r="N48" i="13"/>
  <c r="N43" i="13"/>
  <c r="N37" i="13"/>
  <c r="N34" i="13"/>
  <c r="N27" i="13"/>
  <c r="N21" i="13"/>
  <c r="N18" i="13"/>
  <c r="N17" i="13" s="1"/>
  <c r="N11" i="13"/>
  <c r="K11" i="13"/>
  <c r="E23" i="13"/>
  <c r="G23" i="13" s="1"/>
  <c r="J24" i="13"/>
  <c r="J62" i="13"/>
  <c r="O20" i="13" l="1"/>
  <c r="O16" i="13" s="1"/>
  <c r="O10" i="13" s="1"/>
  <c r="N42" i="13"/>
  <c r="N41" i="13" s="1"/>
  <c r="N40" i="13" s="1"/>
  <c r="N20" i="13"/>
  <c r="N16" i="13" s="1"/>
  <c r="N10" i="13" s="1"/>
  <c r="O42" i="13"/>
  <c r="O41" i="13" s="1"/>
  <c r="O40" i="13" s="1"/>
  <c r="J23" i="13"/>
  <c r="E24" i="13"/>
  <c r="L24" i="13"/>
  <c r="L62" i="13"/>
  <c r="G24" i="13" l="1"/>
  <c r="M24" i="13" s="1"/>
  <c r="L23" i="13"/>
  <c r="M23" i="13" s="1"/>
  <c r="Q24" i="13" l="1"/>
  <c r="P24" i="13"/>
  <c r="Q23" i="13"/>
  <c r="P23" i="13"/>
  <c r="J45" i="13"/>
  <c r="L45" i="13" l="1"/>
  <c r="J50" i="13"/>
  <c r="J53" i="13"/>
  <c r="C43" i="13"/>
  <c r="E50" i="13"/>
  <c r="G50" i="13" s="1"/>
  <c r="E53" i="13"/>
  <c r="G53" i="13" s="1"/>
  <c r="E45" i="13"/>
  <c r="G45" i="13" s="1"/>
  <c r="M45" i="13" s="1"/>
  <c r="C48" i="13"/>
  <c r="Q45" i="13" l="1"/>
  <c r="P45" i="13"/>
  <c r="L50" i="13"/>
  <c r="M50" i="13" s="1"/>
  <c r="L53" i="13"/>
  <c r="M53" i="13" s="1"/>
  <c r="E62" i="13"/>
  <c r="Q53" i="13" l="1"/>
  <c r="P53" i="13"/>
  <c r="Q50" i="13"/>
  <c r="P50" i="13"/>
  <c r="G62" i="13"/>
  <c r="M62" i="13" s="1"/>
  <c r="E61" i="13"/>
  <c r="G61" i="13" s="1"/>
  <c r="J61" i="13"/>
  <c r="Q62" i="13" l="1"/>
  <c r="P62" i="13"/>
  <c r="L61" i="13"/>
  <c r="M61" i="13" s="1"/>
  <c r="Q61" i="13" l="1"/>
  <c r="P61" i="13"/>
  <c r="D53" i="7"/>
  <c r="D49" i="7"/>
  <c r="D45" i="7"/>
  <c r="D42" i="7"/>
  <c r="D39" i="7"/>
  <c r="D36" i="7"/>
  <c r="D30" i="7"/>
  <c r="E30" i="7" s="1"/>
  <c r="D22" i="7"/>
  <c r="E22" i="7" s="1"/>
  <c r="D19" i="7"/>
  <c r="E19" i="7" s="1"/>
  <c r="D17" i="7"/>
  <c r="E17" i="7" s="1"/>
  <c r="D15" i="7"/>
  <c r="E15" i="7" s="1"/>
  <c r="D38" i="7" l="1"/>
  <c r="E38" i="7" s="1"/>
  <c r="E39" i="7"/>
  <c r="D35" i="7"/>
  <c r="E35" i="7" s="1"/>
  <c r="E36" i="7"/>
  <c r="D44" i="7"/>
  <c r="E44" i="7" s="1"/>
  <c r="E45" i="7"/>
  <c r="D48" i="7"/>
  <c r="E49" i="7"/>
  <c r="D41" i="7"/>
  <c r="E41" i="7" s="1"/>
  <c r="E42" i="7"/>
  <c r="D52" i="7"/>
  <c r="E53" i="7"/>
  <c r="D11" i="7"/>
  <c r="C24" i="7"/>
  <c r="D24" i="7"/>
  <c r="E24" i="7" s="1"/>
  <c r="D27" i="7"/>
  <c r="E27" i="7" s="1"/>
  <c r="K66" i="13"/>
  <c r="I66" i="13"/>
  <c r="H66" i="13"/>
  <c r="H65" i="13" s="1"/>
  <c r="I57" i="13"/>
  <c r="H57" i="13"/>
  <c r="H56" i="13" s="1"/>
  <c r="K48" i="13"/>
  <c r="I48" i="13"/>
  <c r="H48" i="13"/>
  <c r="K43" i="13"/>
  <c r="I43" i="13"/>
  <c r="H43" i="13"/>
  <c r="J39" i="13"/>
  <c r="J38" i="13"/>
  <c r="K37" i="13"/>
  <c r="I37" i="13"/>
  <c r="H37" i="13"/>
  <c r="J36" i="13"/>
  <c r="J35" i="13"/>
  <c r="K34" i="13"/>
  <c r="I34" i="13"/>
  <c r="H34" i="13"/>
  <c r="K27" i="13"/>
  <c r="I27" i="13"/>
  <c r="H27" i="13"/>
  <c r="J26" i="13"/>
  <c r="J25" i="13"/>
  <c r="J22" i="13"/>
  <c r="K21" i="13"/>
  <c r="I21" i="13"/>
  <c r="H21" i="13"/>
  <c r="K18" i="13"/>
  <c r="I18" i="13"/>
  <c r="H18" i="13"/>
  <c r="H17" i="13" s="1"/>
  <c r="H11" i="13"/>
  <c r="D11" i="13"/>
  <c r="F11" i="13"/>
  <c r="F18" i="13"/>
  <c r="F17" i="13" s="1"/>
  <c r="D18" i="13"/>
  <c r="D17" i="13" s="1"/>
  <c r="C18" i="13"/>
  <c r="C17" i="13" s="1"/>
  <c r="F21" i="13"/>
  <c r="D21" i="13"/>
  <c r="C21" i="13"/>
  <c r="E33" i="13"/>
  <c r="G33" i="13" s="1"/>
  <c r="F27" i="13"/>
  <c r="D27" i="13"/>
  <c r="C27" i="13"/>
  <c r="E36" i="13"/>
  <c r="G36" i="13" s="1"/>
  <c r="E35" i="13"/>
  <c r="G35" i="13" s="1"/>
  <c r="F34" i="13"/>
  <c r="D34" i="13"/>
  <c r="C34" i="13"/>
  <c r="F37" i="13"/>
  <c r="D37" i="13"/>
  <c r="C37" i="13"/>
  <c r="F43" i="13"/>
  <c r="D43" i="13"/>
  <c r="F48" i="13"/>
  <c r="D48" i="13"/>
  <c r="F66" i="13"/>
  <c r="F65" i="13" s="1"/>
  <c r="F57" i="13"/>
  <c r="F56" i="13" s="1"/>
  <c r="D57" i="13"/>
  <c r="D56" i="13" s="1"/>
  <c r="C57" i="13"/>
  <c r="C56" i="13" s="1"/>
  <c r="E67" i="13"/>
  <c r="G67" i="13" s="1"/>
  <c r="E68" i="13"/>
  <c r="G68" i="13" s="1"/>
  <c r="D66" i="13"/>
  <c r="D65" i="13" s="1"/>
  <c r="C66" i="13"/>
  <c r="C65" i="13" s="1"/>
  <c r="P11" i="13" l="1"/>
  <c r="Q11" i="13"/>
  <c r="D47" i="7"/>
  <c r="E47" i="7" s="1"/>
  <c r="E48" i="7"/>
  <c r="D51" i="7"/>
  <c r="E51" i="7" s="1"/>
  <c r="E52" i="7"/>
  <c r="D10" i="7"/>
  <c r="E10" i="7" s="1"/>
  <c r="E11" i="7"/>
  <c r="D21" i="7"/>
  <c r="E21" i="7" s="1"/>
  <c r="I56" i="13"/>
  <c r="I11" i="13"/>
  <c r="J11" i="13" s="1"/>
  <c r="I65" i="13"/>
  <c r="I17" i="13"/>
  <c r="J17" i="13" s="1"/>
  <c r="L22" i="13"/>
  <c r="L25" i="13"/>
  <c r="L26" i="13"/>
  <c r="K17" i="13"/>
  <c r="K65" i="13"/>
  <c r="E37" i="13"/>
  <c r="G37" i="13" s="1"/>
  <c r="E34" i="13"/>
  <c r="G34" i="13" s="1"/>
  <c r="J21" i="13"/>
  <c r="J37" i="13"/>
  <c r="H20" i="13"/>
  <c r="H16" i="13" s="1"/>
  <c r="I20" i="13"/>
  <c r="E48" i="13"/>
  <c r="G48" i="13" s="1"/>
  <c r="J34" i="13"/>
  <c r="C55" i="13"/>
  <c r="E65" i="13"/>
  <c r="G65" i="13" s="1"/>
  <c r="E66" i="13"/>
  <c r="G66" i="13" s="1"/>
  <c r="D55" i="13"/>
  <c r="F42" i="13"/>
  <c r="F41" i="13" s="1"/>
  <c r="D42" i="13"/>
  <c r="D41" i="13" s="1"/>
  <c r="D40" i="13" s="1"/>
  <c r="C42" i="13"/>
  <c r="C41" i="13" s="1"/>
  <c r="E43" i="13"/>
  <c r="G43" i="13" s="1"/>
  <c r="C20" i="13"/>
  <c r="C16" i="13" s="1"/>
  <c r="E27" i="13"/>
  <c r="G27" i="13" s="1"/>
  <c r="E21" i="13"/>
  <c r="G21" i="13" s="1"/>
  <c r="K20" i="13"/>
  <c r="H42" i="13"/>
  <c r="H41" i="13" s="1"/>
  <c r="H40" i="13" s="1"/>
  <c r="H55" i="13"/>
  <c r="F55" i="13"/>
  <c r="F20" i="13"/>
  <c r="F16" i="13" s="1"/>
  <c r="F10" i="13" s="1"/>
  <c r="D20" i="13"/>
  <c r="E56" i="13"/>
  <c r="G56" i="13" s="1"/>
  <c r="K42" i="13"/>
  <c r="I42" i="13"/>
  <c r="C11" i="13"/>
  <c r="J68" i="13"/>
  <c r="J64" i="13"/>
  <c r="J58" i="13"/>
  <c r="J56" i="13"/>
  <c r="J54" i="13"/>
  <c r="J48" i="13"/>
  <c r="J46" i="13"/>
  <c r="J43" i="13"/>
  <c r="L39" i="13"/>
  <c r="J31" i="13"/>
  <c r="J29" i="13"/>
  <c r="J27" i="13"/>
  <c r="J19" i="13"/>
  <c r="E64" i="13"/>
  <c r="E58" i="13"/>
  <c r="E54" i="13"/>
  <c r="G54" i="13" s="1"/>
  <c r="E39" i="13"/>
  <c r="G39" i="13" s="1"/>
  <c r="M39" i="13" s="1"/>
  <c r="E31" i="13"/>
  <c r="G31" i="13" s="1"/>
  <c r="J66" i="13"/>
  <c r="J52" i="13"/>
  <c r="J51" i="13"/>
  <c r="P39" i="13" l="1"/>
  <c r="Q39" i="13"/>
  <c r="D9" i="7"/>
  <c r="I16" i="13"/>
  <c r="J16" i="13" s="1"/>
  <c r="I41" i="13"/>
  <c r="I55" i="13"/>
  <c r="J55" i="13" s="1"/>
  <c r="L46" i="13"/>
  <c r="L48" i="13"/>
  <c r="M48" i="13" s="1"/>
  <c r="L37" i="13"/>
  <c r="M37" i="13" s="1"/>
  <c r="L21" i="13"/>
  <c r="M21" i="13" s="1"/>
  <c r="L27" i="13"/>
  <c r="M27" i="13" s="1"/>
  <c r="L58" i="13"/>
  <c r="L31" i="13"/>
  <c r="M31" i="13" s="1"/>
  <c r="L11" i="13"/>
  <c r="K41" i="13"/>
  <c r="K16" i="13"/>
  <c r="K10" i="13" s="1"/>
  <c r="J20" i="13"/>
  <c r="E42" i="13"/>
  <c r="G42" i="13" s="1"/>
  <c r="C40" i="13"/>
  <c r="E40" i="13" s="1"/>
  <c r="E41" i="13"/>
  <c r="G41" i="13" s="1"/>
  <c r="F40" i="13"/>
  <c r="C10" i="13"/>
  <c r="H10" i="13"/>
  <c r="D16" i="13"/>
  <c r="E20" i="13"/>
  <c r="G20" i="13" s="1"/>
  <c r="J57" i="13"/>
  <c r="J67" i="13"/>
  <c r="E47" i="13"/>
  <c r="E57" i="13"/>
  <c r="G57" i="13" s="1"/>
  <c r="E30" i="13"/>
  <c r="G30" i="13" s="1"/>
  <c r="J47" i="13"/>
  <c r="E28" i="13"/>
  <c r="G28" i="13" s="1"/>
  <c r="E55" i="13"/>
  <c r="L51" i="13"/>
  <c r="E38" i="13"/>
  <c r="E25" i="13"/>
  <c r="L29" i="13"/>
  <c r="E29" i="13"/>
  <c r="G29" i="13" s="1"/>
  <c r="E46" i="13"/>
  <c r="J30" i="13"/>
  <c r="L38" i="13"/>
  <c r="L54" i="13"/>
  <c r="M54" i="13" s="1"/>
  <c r="E11" i="13"/>
  <c r="G11" i="13" s="1"/>
  <c r="J18" i="13"/>
  <c r="J28" i="13"/>
  <c r="L36" i="13"/>
  <c r="M36" i="13" s="1"/>
  <c r="J44" i="13"/>
  <c r="J65" i="13"/>
  <c r="E18" i="13"/>
  <c r="E44" i="13"/>
  <c r="E19" i="13"/>
  <c r="E22" i="13"/>
  <c r="E32" i="13"/>
  <c r="G32" i="13" s="1"/>
  <c r="E49" i="13"/>
  <c r="G49" i="13" s="1"/>
  <c r="E59" i="13"/>
  <c r="E51" i="13"/>
  <c r="G51" i="13" s="1"/>
  <c r="E60" i="13"/>
  <c r="L66" i="13"/>
  <c r="M66" i="13" s="1"/>
  <c r="L17" i="13"/>
  <c r="L35" i="13"/>
  <c r="M35" i="13" s="1"/>
  <c r="L68" i="13"/>
  <c r="M68" i="13" s="1"/>
  <c r="L64" i="13"/>
  <c r="L43" i="13"/>
  <c r="M43" i="13" s="1"/>
  <c r="L19" i="13"/>
  <c r="L52" i="13"/>
  <c r="J70" i="13"/>
  <c r="J33" i="13"/>
  <c r="J41" i="13"/>
  <c r="J60" i="13"/>
  <c r="L34" i="13"/>
  <c r="M34" i="13" s="1"/>
  <c r="J42" i="13"/>
  <c r="J63" i="13"/>
  <c r="J32" i="13"/>
  <c r="J49" i="13"/>
  <c r="J59" i="13"/>
  <c r="E26" i="13"/>
  <c r="E52" i="13"/>
  <c r="G52" i="13" s="1"/>
  <c r="E63" i="13"/>
  <c r="E17" i="13"/>
  <c r="E70" i="13"/>
  <c r="M52" i="13" l="1"/>
  <c r="Q54" i="13"/>
  <c r="P54" i="13"/>
  <c r="M11" i="13"/>
  <c r="M51" i="13"/>
  <c r="Q35" i="13"/>
  <c r="P35" i="13"/>
  <c r="P34" i="13" s="1"/>
  <c r="Q36" i="13"/>
  <c r="P36" i="13"/>
  <c r="M29" i="13"/>
  <c r="P29" i="13" s="1"/>
  <c r="Q52" i="13"/>
  <c r="P52" i="13"/>
  <c r="Q51" i="13"/>
  <c r="P51" i="13"/>
  <c r="Q31" i="13"/>
  <c r="P31" i="13"/>
  <c r="Q29" i="13"/>
  <c r="D8" i="7"/>
  <c r="E9" i="7"/>
  <c r="I40" i="13"/>
  <c r="I10" i="13"/>
  <c r="L32" i="13"/>
  <c r="M32" i="13" s="1"/>
  <c r="L28" i="13"/>
  <c r="M28" i="13" s="1"/>
  <c r="L44" i="13"/>
  <c r="L41" i="13"/>
  <c r="M41" i="13" s="1"/>
  <c r="L49" i="13"/>
  <c r="M49" i="13" s="1"/>
  <c r="L33" i="13"/>
  <c r="M33" i="13" s="1"/>
  <c r="L70" i="13"/>
  <c r="G38" i="13"/>
  <c r="M38" i="13" s="1"/>
  <c r="L16" i="13"/>
  <c r="L60" i="13"/>
  <c r="L18" i="13"/>
  <c r="L63" i="13"/>
  <c r="L67" i="13"/>
  <c r="M67" i="13" s="1"/>
  <c r="L47" i="13"/>
  <c r="L65" i="13"/>
  <c r="M65" i="13" s="1"/>
  <c r="L42" i="13"/>
  <c r="M42" i="13" s="1"/>
  <c r="L30" i="13"/>
  <c r="M30" i="13" s="1"/>
  <c r="L20" i="13"/>
  <c r="M20" i="13" s="1"/>
  <c r="K40" i="13"/>
  <c r="C69" i="13"/>
  <c r="C71" i="13" s="1"/>
  <c r="G40" i="13"/>
  <c r="E16" i="13"/>
  <c r="G16" i="13" s="1"/>
  <c r="D10" i="13"/>
  <c r="Q34" i="13" l="1"/>
  <c r="Q28" i="13"/>
  <c r="P28" i="13"/>
  <c r="Q30" i="13"/>
  <c r="P30" i="13"/>
  <c r="P38" i="13"/>
  <c r="P37" i="13" s="1"/>
  <c r="Q38" i="13"/>
  <c r="Q37" i="13" s="1"/>
  <c r="P33" i="13"/>
  <c r="Q33" i="13"/>
  <c r="Q67" i="13"/>
  <c r="P67" i="13"/>
  <c r="Q49" i="13"/>
  <c r="Q48" i="13" s="1"/>
  <c r="P49" i="13"/>
  <c r="P48" i="13" s="1"/>
  <c r="P32" i="13"/>
  <c r="Q32" i="13"/>
  <c r="M16" i="13"/>
  <c r="D55" i="7"/>
  <c r="E8" i="7"/>
  <c r="I69" i="13"/>
  <c r="J40" i="13"/>
  <c r="J10" i="13"/>
  <c r="L40" i="13"/>
  <c r="M40" i="13" s="1"/>
  <c r="D69" i="13"/>
  <c r="D71" i="13" s="1"/>
  <c r="E10" i="13"/>
  <c r="G19" i="13"/>
  <c r="M19" i="13" s="1"/>
  <c r="G18" i="13"/>
  <c r="M18" i="13" s="1"/>
  <c r="G17" i="13"/>
  <c r="M17" i="13" s="1"/>
  <c r="Q19" i="13" l="1"/>
  <c r="Q18" i="13" s="1"/>
  <c r="Q17" i="13" s="1"/>
  <c r="P19" i="13"/>
  <c r="P18" i="13" s="1"/>
  <c r="P17" i="13" s="1"/>
  <c r="Q27" i="13"/>
  <c r="P27" i="13"/>
  <c r="D56" i="7"/>
  <c r="E56" i="7" s="1"/>
  <c r="E55" i="7"/>
  <c r="J69" i="13"/>
  <c r="J71" i="13" s="1"/>
  <c r="L10" i="13"/>
  <c r="I71" i="13"/>
  <c r="G10" i="13"/>
  <c r="E69" i="13"/>
  <c r="G70" i="13"/>
  <c r="M70" i="13" s="1"/>
  <c r="G47" i="13"/>
  <c r="M47" i="13" s="1"/>
  <c r="G46" i="13"/>
  <c r="M46" i="13" s="1"/>
  <c r="G44" i="13"/>
  <c r="M44" i="13" s="1"/>
  <c r="Q47" i="13" l="1"/>
  <c r="P47" i="13"/>
  <c r="Q70" i="13"/>
  <c r="P70" i="13"/>
  <c r="Q46" i="13"/>
  <c r="P46" i="13"/>
  <c r="Q44" i="13"/>
  <c r="Q43" i="13" s="1"/>
  <c r="Q42" i="13" s="1"/>
  <c r="Q41" i="13" s="1"/>
  <c r="Q40" i="13" s="1"/>
  <c r="P44" i="13"/>
  <c r="P43" i="13" s="1"/>
  <c r="P42" i="13" s="1"/>
  <c r="P41" i="13" s="1"/>
  <c r="P40" i="13" s="1"/>
  <c r="M10" i="13"/>
  <c r="E71" i="13"/>
  <c r="G58" i="13"/>
  <c r="M58" i="13" s="1"/>
  <c r="Q58" i="13" l="1"/>
  <c r="P58" i="13"/>
  <c r="G59" i="13"/>
  <c r="G64" i="13"/>
  <c r="M64" i="13" s="1"/>
  <c r="P64" i="13" l="1"/>
  <c r="Q64" i="13"/>
  <c r="G63" i="13"/>
  <c r="M63" i="13" s="1"/>
  <c r="Q63" i="13" l="1"/>
  <c r="P63" i="13"/>
  <c r="G60" i="13"/>
  <c r="M60" i="13" s="1"/>
  <c r="Q60" i="13" l="1"/>
  <c r="P60" i="13"/>
  <c r="G55" i="13"/>
  <c r="G26" i="13" l="1"/>
  <c r="M26" i="13" s="1"/>
  <c r="G22" i="13"/>
  <c r="M22" i="13" s="1"/>
  <c r="Q22" i="13" l="1"/>
  <c r="P22" i="13"/>
  <c r="Q26" i="13"/>
  <c r="P26" i="13"/>
  <c r="G25" i="13"/>
  <c r="M25" i="13" s="1"/>
  <c r="Q25" i="13" l="1"/>
  <c r="Q21" i="13" s="1"/>
  <c r="Q20" i="13" s="1"/>
  <c r="Q16" i="13" s="1"/>
  <c r="Q10" i="13" s="1"/>
  <c r="P25" i="13"/>
  <c r="P21" i="13" s="1"/>
  <c r="P20" i="13" s="1"/>
  <c r="P16" i="13" s="1"/>
  <c r="P10" i="13" s="1"/>
  <c r="F69" i="13"/>
  <c r="F71" i="13" s="1"/>
  <c r="H69" i="13"/>
  <c r="H71" i="13" s="1"/>
  <c r="G69" i="13" l="1"/>
  <c r="G71" i="13" l="1"/>
  <c r="C53" i="7"/>
  <c r="C52" i="7" s="1"/>
  <c r="C51" i="7" s="1"/>
  <c r="C49" i="7"/>
  <c r="C48" i="7" s="1"/>
  <c r="C47" i="7" s="1"/>
  <c r="C45" i="7"/>
  <c r="C44" i="7" s="1"/>
  <c r="C42" i="7"/>
  <c r="C41" i="7" s="1"/>
  <c r="C39" i="7"/>
  <c r="C38" i="7" s="1"/>
  <c r="C36" i="7"/>
  <c r="C35" i="7" s="1"/>
  <c r="C30" i="7"/>
  <c r="C27" i="7"/>
  <c r="C22" i="7"/>
  <c r="C19" i="7"/>
  <c r="C17" i="7"/>
  <c r="C15" i="7"/>
  <c r="C11" i="7"/>
  <c r="C10" i="7" l="1"/>
  <c r="C21" i="7"/>
  <c r="C9" i="7" l="1"/>
  <c r="C8" i="7" s="1"/>
  <c r="C55" i="7" l="1"/>
  <c r="C56" i="7" s="1"/>
  <c r="L59" i="13" l="1"/>
  <c r="M59" i="13" s="1"/>
  <c r="K57" i="13"/>
  <c r="K56" i="13" l="1"/>
  <c r="L57" i="13"/>
  <c r="M57" i="13" s="1"/>
  <c r="L56" i="13"/>
  <c r="M56" i="13" s="1"/>
  <c r="K55" i="13"/>
  <c r="L55" i="13" l="1"/>
  <c r="K69" i="13"/>
  <c r="L69" i="13" l="1"/>
  <c r="M55" i="13"/>
  <c r="L71" i="13"/>
  <c r="M71" i="13" s="1"/>
  <c r="M69" i="13"/>
  <c r="K71" i="13"/>
  <c r="P59" i="13"/>
  <c r="P57" i="13" s="1"/>
  <c r="P56" i="13" s="1"/>
  <c r="N57" i="13"/>
  <c r="N56" i="13" s="1"/>
  <c r="P68" i="13"/>
  <c r="P66" i="13" s="1"/>
  <c r="P65" i="13" s="1"/>
  <c r="N66" i="13"/>
  <c r="N65" i="13" s="1"/>
  <c r="Q59" i="13"/>
  <c r="Q57" i="13" s="1"/>
  <c r="Q56" i="13" s="1"/>
  <c r="O57" i="13"/>
  <c r="O56" i="13" s="1"/>
  <c r="Q68" i="13"/>
  <c r="Q66" i="13" s="1"/>
  <c r="Q65" i="13" s="1"/>
  <c r="O66" i="13"/>
  <c r="O65" i="13" s="1"/>
  <c r="O55" i="13" l="1"/>
  <c r="O69" i="13" s="1"/>
  <c r="O71" i="13" s="1"/>
  <c r="Q55" i="13"/>
  <c r="Q69" i="13" s="1"/>
  <c r="Q71" i="13" s="1"/>
  <c r="N55" i="13"/>
  <c r="N69" i="13" s="1"/>
  <c r="N71" i="13" s="1"/>
  <c r="P55" i="13"/>
  <c r="P69" i="13" s="1"/>
  <c r="P71" i="13" s="1"/>
</calcChain>
</file>

<file path=xl/sharedStrings.xml><?xml version="1.0" encoding="utf-8"?>
<sst xmlns="http://schemas.openxmlformats.org/spreadsheetml/2006/main" count="204" uniqueCount="186">
  <si>
    <t>CODIGO EICE</t>
  </si>
  <si>
    <t>A</t>
  </si>
  <si>
    <t xml:space="preserve">GASTOS DE PERSONAL </t>
  </si>
  <si>
    <t>PLANTA DE PERSONAL PERMANENTE</t>
  </si>
  <si>
    <t xml:space="preserve">SALARIO </t>
  </si>
  <si>
    <t xml:space="preserve">CONTRIBUCIONES INHERENTES A LA NÓMINA </t>
  </si>
  <si>
    <t xml:space="preserve">REMUNERACIONES NO CONSTITUTIVAS DE FACTOR SALARIAL </t>
  </si>
  <si>
    <t xml:space="preserve">ADQUISICIÓN DE BIENES Y SERVICIOS </t>
  </si>
  <si>
    <t>MUEBLES</t>
  </si>
  <si>
    <t>INSTRUMENTOS MUSICALES</t>
  </si>
  <si>
    <t>MAQUINARIA Y EQUIPO</t>
  </si>
  <si>
    <t xml:space="preserve">ADQUISICIONES DIFERENTES DE ACTIVOS </t>
  </si>
  <si>
    <t>AGRICULTURA, SILVICULTURA Y PRODUCTOS DE LA PESCA</t>
  </si>
  <si>
    <t>MINERALES; ELECTRICIDAD, GAS Y AGUA</t>
  </si>
  <si>
    <t>PRODUCTOS ALIMENTICIOS, BEBIDAS Y TABACO; TEXTILES, PRENDAS DE VESTIR Y PRODUCTOS DE CUERO</t>
  </si>
  <si>
    <t>CACAO, CHOCOLATE Y CONFITERÍA</t>
  </si>
  <si>
    <t>PRODUCTOS DEL CAFÉ</t>
  </si>
  <si>
    <t>ARTÍCULOS TEXTILES (EXCEPTO PRENDAS DE VESTIR)</t>
  </si>
  <si>
    <t>OTROS BIENES TRANSPORTABLES (EXCEPTO PRODUCTOS METÁLICOS, MAQUINARIA Y EQUIPO)</t>
  </si>
  <si>
    <t>PASTA DE PAPEL, PAPEL Y CARTÓN</t>
  </si>
  <si>
    <t>VIDRIO Y PRODUCTOS DE VIDRIO</t>
  </si>
  <si>
    <t>ARTÍCULOS DE CERÁMICA NO ESTRUCTURAL</t>
  </si>
  <si>
    <t>JUEGOS Y JUGUETES</t>
  </si>
  <si>
    <t>PRODUCTOS METÁLICOS Y PAQUETES DE SOFTWARE</t>
  </si>
  <si>
    <t>PRODUCTOS METÁLICOS ELABORADOS (EXCEPTO MAQUINARIA Y EQUIPO)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</si>
  <si>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</si>
  <si>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</si>
  <si>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</si>
  <si>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INMOBILIARIOS RELATIVOS A BIENES RAÍCES PROPIOS O ARRENDADOS</t>
  </si>
  <si>
    <t xml:space="preserve">SERVICIOS PRESTADOS A LAS EMPRESAS Y SERVICIOS DE PRODUCCIÓN </t>
  </si>
  <si>
    <t>OTROS SERVICIOS AUXILIARES</t>
  </si>
  <si>
    <t>SERVICIOS PARA LA COMUNIDAD, SOCIALES Y PERSONALES</t>
  </si>
  <si>
    <t>OTROS SERVICIOS DIVERSOS N.C.P.</t>
  </si>
  <si>
    <t>VIÁTICOS DE LOS FUNCIONARIOS EN COMISIÓN</t>
  </si>
  <si>
    <t>TRANSFERENCIAS CORRIENTES</t>
  </si>
  <si>
    <t xml:space="preserve">PRESTACIONES SOCIALES </t>
  </si>
  <si>
    <t>GASTOS POR TRIBUTOS , MULTAS, SANCIONES E INTERESES DE MORA</t>
  </si>
  <si>
    <t xml:space="preserve">IMPUESTOS </t>
  </si>
  <si>
    <t>CONTRIBUCIONES</t>
  </si>
  <si>
    <t xml:space="preserve">GASTOS DE COMERCIALIZACIÓN Y PRODUCCIÓN </t>
  </si>
  <si>
    <t>ARTÍCULOS CONFECCIONADOS CON TEXTILES</t>
  </si>
  <si>
    <t>PRENDAS DE VESTIR (EXCEPTO PRENDAS DE PIEL)</t>
  </si>
  <si>
    <t>MALETAS, BOLSOS DE MANO Y ARTÍCULOS SIMILARES; ARTÍCULOS DE TALABARTERÍA Y GUARNICIONERÍA, OTROS ARTÍCULOS DE CUERO</t>
  </si>
  <si>
    <t>SERVICIOS DE VENTA Y DE DISTRIBUCIÓN; ALOJAMIENTO; SERVICIOS DE SUMINISTRO DE COMIDAS Y BEBIDAS; SERVICIOS DE TRANSPORTE; Y SERVICIOS DE DISTRIBUCIÓN DE ELECTRICIDAD, GAS Y AGUA</t>
  </si>
  <si>
    <t>INVERSIÓN</t>
  </si>
  <si>
    <t>PRODUCTIVIDAD Y COMPETITIVIDAD DE LAS EMPRESAS COLOMBIANAS</t>
  </si>
  <si>
    <t>MEJORAMIENTO  Y GENERACIÓN DE OPORTUNIDADES COMERCIALES PARA EL SECTOR ARTESANAL COLOMBIANO  NACIONAL</t>
  </si>
  <si>
    <t>FORTALECIMIENTO DE LA GESTIÓN Y DIRECCIÓN DEL SECTOR COMERCIO, INDUSTRIA Y TURISMO</t>
  </si>
  <si>
    <t>TOTAL PRESUPUESTO DE GASTOS</t>
  </si>
  <si>
    <t>DISPONIBILIDAD FINAL</t>
  </si>
  <si>
    <t>RECURSOS PROPIOS (20)</t>
  </si>
  <si>
    <t>A INSTITUCIONES SIN ÁNIMO DE LUCRO QUE SIRVEN A LOS HOGARES</t>
  </si>
  <si>
    <t>JOYAS Y ARTÍCULOS CONEXOS</t>
  </si>
  <si>
    <t>DISPONIBILIDAD INICIAL</t>
  </si>
  <si>
    <t xml:space="preserve">INGRESOS CORRIENTES </t>
  </si>
  <si>
    <t xml:space="preserve">VENTA DE BIENES Y SERVICIOS </t>
  </si>
  <si>
    <t>OTROS BIENES TRANSPORTABLES, (EXCEPTO PRODUCTOS METÁLICOS, MAQUINARIA Y EQUIPO)</t>
  </si>
  <si>
    <t>PRODUCTOS DE MADERA; ARTÍCULOS DE CORCHO, MATERIALES TRENZABLES Y PAJA N.C.P.</t>
  </si>
  <si>
    <t>LIBROS IMPRESOS</t>
  </si>
  <si>
    <t>PRODUCTOS METÁLICOS Y PAQUETES DE SOFWARE</t>
  </si>
  <si>
    <t>OTROS PRODUCTOS METÁLICOS ELABORADOS</t>
  </si>
  <si>
    <t>SERVICIOS PRESTADOS A LAS EMPRESAS Y SERVICIOS DE PRODUCCIÓN</t>
  </si>
  <si>
    <t xml:space="preserve">TRANSFERENCIAS CORRIENTES </t>
  </si>
  <si>
    <t xml:space="preserve">RECURSOS DE CAPITAL </t>
  </si>
  <si>
    <t xml:space="preserve">RENDIMIENTOS FINANCIEROS </t>
  </si>
  <si>
    <t xml:space="preserve">RECURSOS DE LA ENTIDAD </t>
  </si>
  <si>
    <t xml:space="preserve">DEPÓSITOS </t>
  </si>
  <si>
    <t>0</t>
  </si>
  <si>
    <t>NOMBRE</t>
  </si>
  <si>
    <t>2</t>
  </si>
  <si>
    <t>TOTAL INGRESOS VIGENCIA</t>
  </si>
  <si>
    <t>TOTAL INGRESOS + DISPONIBILIDAD INICIAL</t>
  </si>
  <si>
    <t>1</t>
  </si>
  <si>
    <t>TEJIDO DE PUNTO O GANCHILLO; PRENDAS DE VESTIR</t>
  </si>
  <si>
    <t>CUERO Y PRODUCTOS DE CUERO; CALZADO</t>
  </si>
  <si>
    <t>PRODUCTOS DE MADERA, CORCHO, CESTERÍA Y ESPARTERÍA</t>
  </si>
  <si>
    <t>PASTA O PULPA, PAPEL Y PRODUCTOS DE PAPEL; IMPRESOS Y ARTÍCULOS RELACIONADOS</t>
  </si>
  <si>
    <t>VIDRIO Y PRODUCTOS DE VIDRIO Y OTROS PRODUCTOS NO METÁLICOS N.C.P.</t>
  </si>
  <si>
    <t>MUEBLES; OTROS BIENES TRANSPORTABLES N.C.P.</t>
  </si>
  <si>
    <t>SERVICIOS INMOBILIARIOS</t>
  </si>
  <si>
    <t>SERVICIOS DE SOPORTE</t>
  </si>
  <si>
    <t>OTROS SERVICIOS</t>
  </si>
  <si>
    <t xml:space="preserve">DIFERENTES A SUBVENCIONES </t>
  </si>
  <si>
    <t>COMERCIO AL POR MAYOR Y AL POR MENOR; REPARACIÓN DE VEHÍCULOS AUTOMOTORES Y MOTOCICLETAS</t>
  </si>
  <si>
    <t>TRANSFERENCIA A ARTESANÍAS DE COLOMBIA S.A. DEL MINISTERIO DE COMERCIO, INDUSTRIA Y TURISMO</t>
  </si>
  <si>
    <t>PRODUCTOS DE MOLINERÍA, ALMIDONES Y PRODUCTOS DERIVADOS DEL ALMIDÓN; OTROS PRODUCTOS ALIMENTICIOS</t>
  </si>
  <si>
    <t>A01</t>
  </si>
  <si>
    <t>A0101</t>
  </si>
  <si>
    <t>A010101</t>
  </si>
  <si>
    <t>A010102</t>
  </si>
  <si>
    <t>A010103</t>
  </si>
  <si>
    <t>A02</t>
  </si>
  <si>
    <t>A0202</t>
  </si>
  <si>
    <t>A020201</t>
  </si>
  <si>
    <t>MATERIALES Y SUMINISTROS</t>
  </si>
  <si>
    <t>A020201002</t>
  </si>
  <si>
    <t>A020201003</t>
  </si>
  <si>
    <t>NOMBRE DE LA CUENTA</t>
  </si>
  <si>
    <t xml:space="preserve">GASTOS DE FUNCIONAMIENTO </t>
  </si>
  <si>
    <t>ADQUISICIÓN DE SERVICIOS</t>
  </si>
  <si>
    <t>B</t>
  </si>
  <si>
    <t>GASTOS DE OPERACIÓN COMERCIAL</t>
  </si>
  <si>
    <t>D</t>
  </si>
  <si>
    <t>INTERSUBSECTORIAL INDUSTRIA Y COMERCIO</t>
  </si>
  <si>
    <t>TOTAL DE GASTOS + DISPONIBILIDAD FINAL</t>
  </si>
  <si>
    <t>A020201004</t>
  </si>
  <si>
    <t>A020202</t>
  </si>
  <si>
    <t>A020202005</t>
  </si>
  <si>
    <t>A020202006</t>
  </si>
  <si>
    <t>A020202007</t>
  </si>
  <si>
    <t>A020202008</t>
  </si>
  <si>
    <t>A020202009</t>
  </si>
  <si>
    <t>A020202010</t>
  </si>
  <si>
    <t>A03</t>
  </si>
  <si>
    <t>A0304</t>
  </si>
  <si>
    <t>A0306</t>
  </si>
  <si>
    <t>A08</t>
  </si>
  <si>
    <t>A0801</t>
  </si>
  <si>
    <t>A0804</t>
  </si>
  <si>
    <t>B05</t>
  </si>
  <si>
    <t>B0501</t>
  </si>
  <si>
    <t>B050101</t>
  </si>
  <si>
    <t>B050101002</t>
  </si>
  <si>
    <t>B050101003</t>
  </si>
  <si>
    <t>B050101004</t>
  </si>
  <si>
    <t>B050102</t>
  </si>
  <si>
    <t>B050102006</t>
  </si>
  <si>
    <t>B050102007</t>
  </si>
  <si>
    <t>B050102008</t>
  </si>
  <si>
    <t>B050102009</t>
  </si>
  <si>
    <t>D3502</t>
  </si>
  <si>
    <t>D35020200</t>
  </si>
  <si>
    <t>D3599</t>
  </si>
  <si>
    <t>D35990200</t>
  </si>
  <si>
    <t xml:space="preserve">OTROS PRODUCTOS </t>
  </si>
  <si>
    <t>D3502020001</t>
  </si>
  <si>
    <t>D3599020001</t>
  </si>
  <si>
    <t>ADECUACIÓN REFORZAMIENTO RESTAURACIÓN RECUPERACIÓN Y ADAPTACIÓN DE LA INFRAESTRUCTURA DE LOS INMUEBLES DE ARTESANÍAS DE COLOMBIA BOGOTÁ RÁQUIRA SAN JACINTO</t>
  </si>
  <si>
    <t>D3599020002</t>
  </si>
  <si>
    <t>FORTALECIMIENTO DE LA GESTIÓN INSTITUCIONAL Y BUEN GOBIERNO DE ARTESANIAS DE COLOMBIA. NACIONAL</t>
  </si>
  <si>
    <t>RECURSOS NACIÓN PGN (10)</t>
  </si>
  <si>
    <t>A0201</t>
  </si>
  <si>
    <t>A020101</t>
  </si>
  <si>
    <t>A020101004</t>
  </si>
  <si>
    <t>ADQUISICIÓN DE ACTIVOS NO FINANCIEROS</t>
  </si>
  <si>
    <t>ACTIVOS FIJOS</t>
  </si>
  <si>
    <t>E8000</t>
  </si>
  <si>
    <t>4 VIGENCIA REC PGN 10</t>
  </si>
  <si>
    <t>9 VIGENCIA REC PROPIO 20</t>
  </si>
  <si>
    <t>PRESUPUESTO DE INGRESOS AÑO 2 0 2 5</t>
  </si>
  <si>
    <t>VIGENCIA 2025</t>
  </si>
  <si>
    <t>1 CXP PPTAL 2025 REC PGN (10)</t>
  </si>
  <si>
    <t xml:space="preserve">2 RESERVA PPTAL 2025 REC PGN (10) </t>
  </si>
  <si>
    <t>3=1+2 REZAGO PPTAL 2025 REC PGN</t>
  </si>
  <si>
    <t>5=3+4 TOTAL RECURSOS PGN 2025</t>
  </si>
  <si>
    <t>6 CXP PPTAL 2025 REC PROPIOS</t>
  </si>
  <si>
    <t>7 RESERVA PPTAL 2025 REC PROPIOS</t>
  </si>
  <si>
    <t>8=6+7 REZAGO PPTAL 2025 REC PROPIOS</t>
  </si>
  <si>
    <t>10=8+9 TOTAL RECURSOS PROPIO 2025</t>
  </si>
  <si>
    <t>11=5+10 TOTAL PRESUPUESTO DE GASTOS 2025</t>
  </si>
  <si>
    <t>B050101000</t>
  </si>
  <si>
    <t>B050102005</t>
  </si>
  <si>
    <t>B050102010</t>
  </si>
  <si>
    <t>D3502020012</t>
  </si>
  <si>
    <t>FORTALECIMIENTO DEL SECTOR ARTESANAL EN LOS TERRITORIOS CON VOCACIÓN ARTESANAL, BASADO EN LA ESTRATEGIA DE GESTIÓN SOCIAL INTEGRAL GSI NACIONAL</t>
  </si>
  <si>
    <t>D3502020013</t>
  </si>
  <si>
    <t xml:space="preserve">CONTRIBUCIÓN A LA SALVAGUARDIA DE LOS SABERES ÉTNICOS EN EL MARCO DE LA GESTIÓN SOCIAL INTEGRAL GSI NACIONAL </t>
  </si>
  <si>
    <t>D3502020014</t>
  </si>
  <si>
    <t>ASISTENCIA PARA FORTALECER, A TRAVÉS DE UN ENFOQUE DE GESTIÓN SOCIAL INTEGRAL GSI, A LA POBLACIÓN ARTESANA EN CONDICIÓN DE VÍCTIMA O VULNERABLE, PARA EL MEJORAMIENTO DE LA CAPACIDAD PRODUCTIVA, DISEÑO, PRODUCCIÓN, COMERCIALIZACIÓN Y REINVERSIÓN NACIONAL</t>
  </si>
  <si>
    <t>D3502020015</t>
  </si>
  <si>
    <t>FORTALECIMIENTO DEL CENTRO DE INVESTIGACIÓN Y DOCUMENTACIÓN PARA LA ARTESANÍA -CENDAR- NACIONAL</t>
  </si>
  <si>
    <t>D3502020016</t>
  </si>
  <si>
    <t>INTEGRACIÓN DE LOS MODELOS Y SISTEMAS DE GESTIÓN (HSEQ) DE ARTESANIAS DE COLOMBIA S.A-BIC, NACIONAL</t>
  </si>
  <si>
    <t>D3502020017</t>
  </si>
  <si>
    <t>APOYO AL MEJORAMIENTO DEL SECTOR ARTESANAL COLOMBIANO A TRAVES DE LAS TICS DE LA ENTIDAD BOGOTÁ D.C</t>
  </si>
  <si>
    <t>A020201000</t>
  </si>
  <si>
    <t>A020201001</t>
  </si>
  <si>
    <t>COMPROMISOS ACUMULADOS</t>
  </si>
  <si>
    <t>PAGOS ACUMULADOS</t>
  </si>
  <si>
    <t xml:space="preserve"> APROP  VS COMPR</t>
  </si>
  <si>
    <t xml:space="preserve"> PAG  VS COMP</t>
  </si>
  <si>
    <t>PRESUPUESTO DE GASTOS VIGENCIA 2025</t>
  </si>
  <si>
    <t>APROPIACIÓN DEFINITVA 2025</t>
  </si>
  <si>
    <t>RECAUDO 2025</t>
  </si>
  <si>
    <t>PORCENTAJE DE EJECUCIÓN</t>
  </si>
  <si>
    <t>JUNIO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</si>
</sst>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0"/>
    <numFmt numFmtId="166" formatCode="000"/>
    <numFmt numFmtId="167" formatCode="_-* #,##0.00_-;\-* #,##0.00_-;_-* &quot;-&quot;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indexed="8"/>
      <name val="Arial Narrow"/>
      <family val="2"/>
    </font>
    <font>
      <sz val="16"/>
      <name val="Arial Narrow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3" fillId="0" borderId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" fontId="5" fillId="3" borderId="0" applyFill="0">
      <alignment horizontal="center" vertical="center"/>
    </xf>
    <xf numFmtId="165" fontId="5" fillId="0" borderId="0" applyFill="0">
      <alignment horizontal="center" vertical="center" wrapText="1"/>
    </xf>
    <xf numFmtId="166" fontId="5" fillId="4" borderId="0" applyFill="0" applyProtection="0">
      <alignment horizontal="center" vertical="center"/>
    </xf>
    <xf numFmtId="0" fontId="1" fillId="0" borderId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</cellStyleXfs>
  <cellXfs count="98">
    <xf numFmtId="0" fontId="0" fillId="0" borderId="0" xfId="0"/>
    <xf numFmtId="0" fontId="10" fillId="0" borderId="0" xfId="0" applyFont="1"/>
    <xf numFmtId="0" fontId="11" fillId="0" borderId="3" xfId="0" quotePrefix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9" fontId="11" fillId="5" borderId="3" xfId="0" applyNumberFormat="1" applyFont="1" applyFill="1" applyBorder="1" applyAlignment="1">
      <alignment horizontal="left" wrapText="1"/>
    </xf>
    <xf numFmtId="0" fontId="11" fillId="2" borderId="6" xfId="0" applyFont="1" applyFill="1" applyBorder="1" applyAlignment="1">
      <alignment wrapText="1"/>
    </xf>
    <xf numFmtId="4" fontId="11" fillId="2" borderId="3" xfId="0" applyNumberFormat="1" applyFont="1" applyFill="1" applyBorder="1" applyAlignment="1">
      <alignment wrapText="1"/>
    </xf>
    <xf numFmtId="0" fontId="10" fillId="0" borderId="0" xfId="0" applyFont="1" applyAlignment="1">
      <alignment wrapText="1"/>
    </xf>
    <xf numFmtId="49" fontId="11" fillId="2" borderId="3" xfId="0" applyNumberFormat="1" applyFont="1" applyFill="1" applyBorder="1" applyAlignment="1">
      <alignment horizontal="left" wrapText="1"/>
    </xf>
    <xf numFmtId="0" fontId="12" fillId="0" borderId="10" xfId="0" applyFont="1" applyBorder="1" applyAlignment="1">
      <alignment wrapText="1"/>
    </xf>
    <xf numFmtId="4" fontId="12" fillId="0" borderId="9" xfId="0" applyNumberFormat="1" applyFont="1" applyBorder="1" applyAlignment="1">
      <alignment wrapText="1"/>
    </xf>
    <xf numFmtId="0" fontId="12" fillId="0" borderId="7" xfId="0" applyFon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0" fontId="12" fillId="0" borderId="7" xfId="0" applyFont="1" applyFill="1" applyBorder="1" applyAlignment="1">
      <alignment wrapText="1"/>
    </xf>
    <xf numFmtId="4" fontId="12" fillId="0" borderId="9" xfId="0" applyNumberFormat="1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10" fillId="0" borderId="0" xfId="0" applyFont="1" applyAlignment="1">
      <alignment horizontal="left"/>
    </xf>
    <xf numFmtId="2" fontId="10" fillId="0" borderId="0" xfId="0" applyNumberFormat="1" applyFont="1"/>
    <xf numFmtId="0" fontId="7" fillId="0" borderId="0" xfId="13" applyFont="1"/>
    <xf numFmtId="41" fontId="7" fillId="0" borderId="0" xfId="14" applyFont="1"/>
    <xf numFmtId="41" fontId="8" fillId="5" borderId="3" xfId="14" applyFont="1" applyFill="1" applyBorder="1" applyAlignment="1">
      <alignment horizontal="center" vertical="center" wrapText="1"/>
    </xf>
    <xf numFmtId="0" fontId="8" fillId="5" borderId="3" xfId="15" applyNumberFormat="1" applyFont="1" applyFill="1" applyBorder="1" applyAlignment="1">
      <alignment horizontal="left" vertical="center"/>
    </xf>
    <xf numFmtId="49" fontId="8" fillId="5" borderId="3" xfId="15" applyNumberFormat="1" applyFont="1" applyFill="1" applyBorder="1" applyAlignment="1">
      <alignment horizontal="left" vertical="center" wrapText="1"/>
    </xf>
    <xf numFmtId="0" fontId="8" fillId="6" borderId="3" xfId="15" applyNumberFormat="1" applyFont="1" applyFill="1" applyBorder="1" applyAlignment="1">
      <alignment horizontal="left" vertical="center"/>
    </xf>
    <xf numFmtId="49" fontId="8" fillId="6" borderId="3" xfId="15" applyNumberFormat="1" applyFont="1" applyFill="1" applyBorder="1" applyAlignment="1">
      <alignment horizontal="left" vertical="center" wrapText="1"/>
    </xf>
    <xf numFmtId="0" fontId="8" fillId="8" borderId="3" xfId="15" applyNumberFormat="1" applyFont="1" applyFill="1" applyBorder="1" applyAlignment="1">
      <alignment horizontal="left" vertical="center"/>
    </xf>
    <xf numFmtId="49" fontId="8" fillId="8" borderId="3" xfId="15" applyNumberFormat="1" applyFont="1" applyFill="1" applyBorder="1" applyAlignment="1">
      <alignment horizontal="left" vertical="center" wrapText="1"/>
    </xf>
    <xf numFmtId="0" fontId="8" fillId="7" borderId="3" xfId="15" applyNumberFormat="1" applyFont="1" applyFill="1" applyBorder="1" applyAlignment="1">
      <alignment horizontal="left" vertical="center"/>
    </xf>
    <xf numFmtId="1" fontId="9" fillId="9" borderId="3" xfId="16" applyNumberFormat="1" applyFont="1" applyFill="1" applyBorder="1" applyAlignment="1" applyProtection="1">
      <alignment horizontal="left" vertical="center" wrapText="1"/>
      <protection hidden="1"/>
    </xf>
    <xf numFmtId="49" fontId="8" fillId="7" borderId="3" xfId="15" applyNumberFormat="1" applyFont="1" applyFill="1" applyBorder="1" applyAlignment="1">
      <alignment horizontal="left" vertical="center" wrapText="1"/>
    </xf>
    <xf numFmtId="49" fontId="8" fillId="5" borderId="3" xfId="15" applyNumberFormat="1" applyFont="1" applyFill="1" applyBorder="1" applyAlignment="1">
      <alignment horizontal="left" vertical="center"/>
    </xf>
    <xf numFmtId="49" fontId="8" fillId="6" borderId="3" xfId="15" applyNumberFormat="1" applyFont="1" applyFill="1" applyBorder="1" applyAlignment="1">
      <alignment horizontal="left" vertical="center"/>
    </xf>
    <xf numFmtId="49" fontId="8" fillId="8" borderId="3" xfId="15" applyNumberFormat="1" applyFont="1" applyFill="1" applyBorder="1" applyAlignment="1">
      <alignment horizontal="left" vertical="center"/>
    </xf>
    <xf numFmtId="0" fontId="8" fillId="6" borderId="3" xfId="15" applyFont="1" applyFill="1" applyBorder="1" applyAlignment="1">
      <alignment vertical="center" wrapText="1"/>
    </xf>
    <xf numFmtId="0" fontId="8" fillId="8" borderId="3" xfId="15" applyFont="1" applyFill="1" applyBorder="1" applyAlignment="1">
      <alignment vertical="center" wrapText="1"/>
    </xf>
    <xf numFmtId="4" fontId="11" fillId="10" borderId="3" xfId="0" applyNumberFormat="1" applyFont="1" applyFill="1" applyBorder="1"/>
    <xf numFmtId="4" fontId="10" fillId="0" borderId="0" xfId="0" applyNumberFormat="1" applyFont="1" applyAlignment="1">
      <alignment wrapText="1"/>
    </xf>
    <xf numFmtId="4" fontId="10" fillId="0" borderId="0" xfId="0" applyNumberFormat="1" applyFont="1"/>
    <xf numFmtId="41" fontId="8" fillId="5" borderId="3" xfId="14" applyFont="1" applyFill="1" applyBorder="1" applyAlignment="1">
      <alignment horizontal="center" vertical="center" wrapText="1"/>
    </xf>
    <xf numFmtId="43" fontId="10" fillId="0" borderId="0" xfId="0" applyNumberFormat="1" applyFont="1"/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49" fontId="7" fillId="0" borderId="3" xfId="15" applyNumberFormat="1" applyFont="1" applyFill="1" applyBorder="1" applyAlignment="1">
      <alignment horizontal="left" vertical="center"/>
    </xf>
    <xf numFmtId="0" fontId="7" fillId="0" borderId="3" xfId="15" applyFont="1" applyFill="1" applyBorder="1" applyAlignment="1">
      <alignment vertical="center" wrapText="1"/>
    </xf>
    <xf numFmtId="0" fontId="7" fillId="0" borderId="0" xfId="13" applyFont="1" applyFill="1"/>
    <xf numFmtId="49" fontId="7" fillId="0" borderId="3" xfId="15" applyNumberFormat="1" applyFont="1" applyFill="1" applyBorder="1" applyAlignment="1">
      <alignment horizontal="left" vertical="center" wrapText="1"/>
    </xf>
    <xf numFmtId="0" fontId="7" fillId="0" borderId="3" xfId="15" applyFont="1" applyFill="1" applyBorder="1" applyAlignment="1">
      <alignment horizontal="left" vertical="center" wrapText="1"/>
    </xf>
    <xf numFmtId="0" fontId="7" fillId="0" borderId="3" xfId="15" applyNumberFormat="1" applyFont="1" applyFill="1" applyBorder="1" applyAlignment="1">
      <alignment horizontal="left" vertical="center"/>
    </xf>
    <xf numFmtId="41" fontId="7" fillId="0" borderId="0" xfId="14" applyFont="1" applyBorder="1"/>
    <xf numFmtId="0" fontId="6" fillId="0" borderId="0" xfId="4" applyFont="1" applyBorder="1" applyProtection="1"/>
    <xf numFmtId="0" fontId="16" fillId="0" borderId="0" xfId="0" applyFont="1" applyBorder="1" applyAlignment="1">
      <alignment horizontal="right" vertical="center"/>
    </xf>
    <xf numFmtId="3" fontId="10" fillId="0" borderId="0" xfId="0" applyNumberFormat="1" applyFont="1"/>
    <xf numFmtId="167" fontId="8" fillId="5" borderId="3" xfId="14" applyNumberFormat="1" applyFont="1" applyFill="1" applyBorder="1"/>
    <xf numFmtId="167" fontId="8" fillId="6" borderId="3" xfId="14" applyNumberFormat="1" applyFont="1" applyFill="1" applyBorder="1"/>
    <xf numFmtId="167" fontId="8" fillId="8" borderId="3" xfId="14" applyNumberFormat="1" applyFont="1" applyFill="1" applyBorder="1"/>
    <xf numFmtId="167" fontId="7" fillId="0" borderId="3" xfId="14" applyNumberFormat="1" applyFont="1" applyFill="1" applyBorder="1"/>
    <xf numFmtId="167" fontId="7" fillId="6" borderId="3" xfId="14" applyNumberFormat="1" applyFont="1" applyFill="1" applyBorder="1"/>
    <xf numFmtId="167" fontId="7" fillId="8" borderId="3" xfId="14" applyNumberFormat="1" applyFont="1" applyFill="1" applyBorder="1"/>
    <xf numFmtId="167" fontId="8" fillId="7" borderId="3" xfId="14" applyNumberFormat="1" applyFont="1" applyFill="1" applyBorder="1"/>
    <xf numFmtId="10" fontId="7" fillId="3" borderId="3" xfId="17" applyNumberFormat="1" applyFont="1" applyFill="1" applyBorder="1"/>
    <xf numFmtId="0" fontId="16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horizontal="right" vertical="justify" wrapText="1" readingOrder="2"/>
    </xf>
    <xf numFmtId="49" fontId="9" fillId="0" borderId="0" xfId="1" applyNumberFormat="1" applyFont="1" applyAlignment="1">
      <alignment horizontal="right"/>
    </xf>
    <xf numFmtId="4" fontId="12" fillId="0" borderId="2" xfId="0" applyNumberFormat="1" applyFont="1" applyBorder="1" applyAlignment="1">
      <alignment wrapText="1"/>
    </xf>
    <xf numFmtId="0" fontId="16" fillId="0" borderId="0" xfId="0" applyFont="1" applyBorder="1" applyAlignment="1"/>
    <xf numFmtId="0" fontId="5" fillId="0" borderId="0" xfId="0" applyFont="1" applyBorder="1" applyAlignment="1">
      <alignment vertical="center"/>
    </xf>
    <xf numFmtId="0" fontId="10" fillId="0" borderId="8" xfId="0" applyFont="1" applyBorder="1"/>
    <xf numFmtId="49" fontId="10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0" xfId="0" applyNumberFormat="1" applyFont="1" applyAlignment="1">
      <alignment wrapText="1"/>
    </xf>
    <xf numFmtId="0" fontId="12" fillId="0" borderId="9" xfId="0" applyNumberFormat="1" applyFont="1" applyBorder="1" applyAlignment="1">
      <alignment horizontal="left" wrapText="1"/>
    </xf>
    <xf numFmtId="0" fontId="12" fillId="0" borderId="1" xfId="0" applyNumberFormat="1" applyFont="1" applyBorder="1" applyAlignment="1">
      <alignment horizontal="left" wrapText="1"/>
    </xf>
    <xf numFmtId="0" fontId="12" fillId="0" borderId="9" xfId="0" applyNumberFormat="1" applyFont="1" applyFill="1" applyBorder="1" applyAlignment="1">
      <alignment horizontal="left" wrapText="1"/>
    </xf>
    <xf numFmtId="0" fontId="11" fillId="10" borderId="6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center"/>
    </xf>
    <xf numFmtId="17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49" fontId="8" fillId="5" borderId="9" xfId="15" applyNumberFormat="1" applyFont="1" applyFill="1" applyBorder="1" applyAlignment="1">
      <alignment horizontal="center" vertical="center"/>
    </xf>
    <xf numFmtId="49" fontId="8" fillId="5" borderId="1" xfId="15" applyNumberFormat="1" applyFont="1" applyFill="1" applyBorder="1" applyAlignment="1">
      <alignment horizontal="center" vertical="center"/>
    </xf>
    <xf numFmtId="49" fontId="8" fillId="5" borderId="2" xfId="15" applyNumberFormat="1" applyFont="1" applyFill="1" applyBorder="1" applyAlignment="1">
      <alignment horizontal="center" vertical="center"/>
    </xf>
    <xf numFmtId="49" fontId="8" fillId="5" borderId="9" xfId="15" applyNumberFormat="1" applyFont="1" applyFill="1" applyBorder="1" applyAlignment="1">
      <alignment horizontal="center" vertical="center" wrapText="1"/>
    </xf>
    <xf numFmtId="49" fontId="8" fillId="5" borderId="1" xfId="15" applyNumberFormat="1" applyFont="1" applyFill="1" applyBorder="1" applyAlignment="1">
      <alignment horizontal="center" vertical="center" wrapText="1"/>
    </xf>
    <xf numFmtId="49" fontId="8" fillId="5" borderId="2" xfId="15" applyNumberFormat="1" applyFont="1" applyFill="1" applyBorder="1" applyAlignment="1">
      <alignment horizontal="center" vertical="center" wrapText="1"/>
    </xf>
    <xf numFmtId="41" fontId="8" fillId="5" borderId="6" xfId="14" applyFont="1" applyFill="1" applyBorder="1" applyAlignment="1">
      <alignment horizontal="center"/>
    </xf>
    <xf numFmtId="41" fontId="8" fillId="5" borderId="4" xfId="14" applyFont="1" applyFill="1" applyBorder="1" applyAlignment="1">
      <alignment horizontal="center"/>
    </xf>
    <xf numFmtId="41" fontId="8" fillId="5" borderId="5" xfId="14" applyFont="1" applyFill="1" applyBorder="1" applyAlignment="1">
      <alignment horizontal="center"/>
    </xf>
    <xf numFmtId="41" fontId="8" fillId="5" borderId="3" xfId="14" applyFont="1" applyFill="1" applyBorder="1" applyAlignment="1">
      <alignment horizontal="center" vertical="center" wrapText="1"/>
    </xf>
    <xf numFmtId="41" fontId="8" fillId="5" borderId="3" xfId="14" applyFont="1" applyFill="1" applyBorder="1" applyAlignment="1">
      <alignment horizontal="center" wrapText="1"/>
    </xf>
    <xf numFmtId="167" fontId="8" fillId="5" borderId="3" xfId="14" applyNumberFormat="1" applyFont="1" applyFill="1" applyBorder="1" applyAlignment="1">
      <alignment horizontal="center" vertical="center" wrapText="1"/>
    </xf>
  </cellXfs>
  <cellStyles count="18">
    <cellStyle name="Millares [0]" xfId="1" builtinId="6"/>
    <cellStyle name="Millares [0] 2" xfId="3" xr:uid="{00000000-0005-0000-0000-000002000000}"/>
    <cellStyle name="Millares [0] 3" xfId="6" xr:uid="{00000000-0005-0000-0000-000003000000}"/>
    <cellStyle name="Millares [0] 3 2" xfId="14" xr:uid="{00000000-0005-0000-0000-000004000000}"/>
    <cellStyle name="Nivel 1,2.3,5,6,9" xfId="11" xr:uid="{00000000-0005-0000-0000-000005000000}"/>
    <cellStyle name="Nivel 4" xfId="12" xr:uid="{00000000-0005-0000-0000-000006000000}"/>
    <cellStyle name="Nivel 7" xfId="10" xr:uid="{00000000-0005-0000-0000-000007000000}"/>
    <cellStyle name="Normal" xfId="0" builtinId="0"/>
    <cellStyle name="Normal 2" xfId="2" xr:uid="{00000000-0005-0000-0000-000009000000}"/>
    <cellStyle name="Normal 2 2" xfId="7" xr:uid="{00000000-0005-0000-0000-00000A000000}"/>
    <cellStyle name="Normal 2 2 2" xfId="15" xr:uid="{00000000-0005-0000-0000-00000B000000}"/>
    <cellStyle name="Normal 2 2 4" xfId="9" xr:uid="{00000000-0005-0000-0000-00000C000000}"/>
    <cellStyle name="Normal 2 2 4 2" xfId="16" xr:uid="{00000000-0005-0000-0000-00000D000000}"/>
    <cellStyle name="Normal 3" xfId="5" xr:uid="{00000000-0005-0000-0000-00000E000000}"/>
    <cellStyle name="Normal 3 2" xfId="13" xr:uid="{00000000-0005-0000-0000-00000F000000}"/>
    <cellStyle name="Normal 6" xfId="4" xr:uid="{00000000-0005-0000-0000-000010000000}"/>
    <cellStyle name="Porcentaje" xfId="17" builtinId="5"/>
    <cellStyle name="Porcentaje 2" xfId="8" xr:uid="{00000000-0005-0000-0000-000013000000}"/>
  </cellStyles>
  <dxfs count="0"/>
  <tableStyles count="0" defaultTableStyle="TableStyleMedium2" defaultPivotStyle="PivotStyleLight16"/>
  <colors>
    <mruColors>
      <color rgb="FFFF3300"/>
      <color rgb="FF36E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1</xdr:col>
      <xdr:colOff>142875</xdr:colOff>
      <xdr:row>3</xdr:row>
      <xdr:rowOff>19050</xdr:rowOff>
    </xdr:to>
    <xdr:pic>
      <xdr:nvPicPr>
        <xdr:cNvPr id="3" name="2 Imagen" descr="logo artesanias.jpg">
          <a:extLst>
            <a:ext uri="{FF2B5EF4-FFF2-40B4-BE49-F238E27FC236}">
              <a16:creationId xmlns:a16="http://schemas.microsoft.com/office/drawing/2014/main" id="{782E59B3-9784-478B-B4EF-8BDA51E0E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9715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85726</xdr:rowOff>
    </xdr:from>
    <xdr:to>
      <xdr:col>1</xdr:col>
      <xdr:colOff>161925</xdr:colOff>
      <xdr:row>3</xdr:row>
      <xdr:rowOff>95251</xdr:rowOff>
    </xdr:to>
    <xdr:pic>
      <xdr:nvPicPr>
        <xdr:cNvPr id="3" name="2 Imagen" descr="logo artesanias.jpg">
          <a:extLst>
            <a:ext uri="{FF2B5EF4-FFF2-40B4-BE49-F238E27FC236}">
              <a16:creationId xmlns:a16="http://schemas.microsoft.com/office/drawing/2014/main" id="{C52ED372-84D8-4858-831A-2022559F4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5726"/>
          <a:ext cx="1019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portes/Soporte%20JUN2025%20Si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"/>
      <sheetName val="VGTT + REZAGOTT"/>
      <sheetName val="VGTT"/>
      <sheetName val="VGREC10"/>
      <sheetName val="VGREC20"/>
      <sheetName val="REZAGOTT"/>
      <sheetName val="REZAGO10"/>
      <sheetName val="REZAGO20"/>
      <sheetName val="RESTT"/>
      <sheetName val="RES10"/>
      <sheetName val="RES20"/>
      <sheetName val="CXPTT"/>
      <sheetName val="CXP10"/>
      <sheetName val="CXP20"/>
    </sheetNames>
    <sheetDataSet>
      <sheetData sheetId="0">
        <row r="5">
          <cell r="A5">
            <v>0</v>
          </cell>
          <cell r="B5" t="str">
            <v>DISPONIBILIDAD INICIAL</v>
          </cell>
          <cell r="C5">
            <v>755196566</v>
          </cell>
          <cell r="D5">
            <v>0</v>
          </cell>
          <cell r="E5">
            <v>0</v>
          </cell>
          <cell r="F5">
            <v>755196566</v>
          </cell>
          <cell r="G5">
            <v>0</v>
          </cell>
          <cell r="H5">
            <v>1168117868.1600001</v>
          </cell>
        </row>
        <row r="6">
          <cell r="A6" t="str">
            <v>1</v>
          </cell>
          <cell r="B6" t="str">
            <v>INGRESOS CORRIENTES</v>
          </cell>
          <cell r="C6">
            <v>55724120000</v>
          </cell>
          <cell r="D6">
            <v>204681030</v>
          </cell>
          <cell r="E6">
            <v>204681030</v>
          </cell>
          <cell r="F6">
            <v>55724120000</v>
          </cell>
          <cell r="G6">
            <v>3301426350.21</v>
          </cell>
          <cell r="H6">
            <v>18257158480.82</v>
          </cell>
        </row>
        <row r="7">
          <cell r="A7" t="str">
            <v>102</v>
          </cell>
          <cell r="B7" t="str">
            <v>INGRESOS NO TRIBUTARIOS</v>
          </cell>
          <cell r="C7">
            <v>55724120000</v>
          </cell>
          <cell r="D7">
            <v>204681030</v>
          </cell>
          <cell r="E7">
            <v>204681030</v>
          </cell>
          <cell r="F7">
            <v>55724120000</v>
          </cell>
          <cell r="G7">
            <v>3301426350.21</v>
          </cell>
          <cell r="H7">
            <v>18257158480.82</v>
          </cell>
        </row>
        <row r="8">
          <cell r="A8" t="str">
            <v>1025</v>
          </cell>
          <cell r="B8" t="str">
            <v>VENTA DE BIENES Y SERVICIOS</v>
          </cell>
          <cell r="C8">
            <v>13376120000</v>
          </cell>
          <cell r="D8">
            <v>204681030</v>
          </cell>
          <cell r="E8">
            <v>204681030</v>
          </cell>
          <cell r="F8">
            <v>13376120000</v>
          </cell>
          <cell r="G8">
            <v>312259664.20999998</v>
          </cell>
          <cell r="H8">
            <v>2793118315.8200002</v>
          </cell>
        </row>
        <row r="9">
          <cell r="A9" t="str">
            <v>102501</v>
          </cell>
          <cell r="B9" t="str">
            <v>VENTA DE ESTABLECIMIENTO DE MERCADO</v>
          </cell>
          <cell r="C9">
            <v>13376120000</v>
          </cell>
          <cell r="D9">
            <v>204681030</v>
          </cell>
          <cell r="E9">
            <v>204681030</v>
          </cell>
          <cell r="F9">
            <v>13376120000</v>
          </cell>
          <cell r="G9">
            <v>312259664.20999998</v>
          </cell>
          <cell r="H9">
            <v>2793118315.8200002</v>
          </cell>
        </row>
        <row r="10">
          <cell r="A10" t="str">
            <v>10250102</v>
          </cell>
          <cell r="B10" t="str">
            <v>PRODUCTOS ALIMENTICIOS, BEBIDAS Y TABACO; TEXTILES, PRENDAS DE VESTIR Y PRODUCTOS DE CUERO</v>
          </cell>
          <cell r="C10">
            <v>1913958450</v>
          </cell>
          <cell r="D10">
            <v>0</v>
          </cell>
          <cell r="E10">
            <v>178485766</v>
          </cell>
          <cell r="F10">
            <v>1735472684</v>
          </cell>
          <cell r="G10">
            <v>59072228.420000002</v>
          </cell>
          <cell r="H10">
            <v>436054749.56</v>
          </cell>
        </row>
        <row r="11">
          <cell r="A11" t="str">
            <v>1025010203</v>
          </cell>
          <cell r="B11" t="str">
            <v>PRODUCTOS DE MOLINERÍA, ALMIDONES Y PRODUCTOS DERIVADOS DEL ALMIDÓN; OTROS PRODUCTOS ALIMENTICIOS</v>
          </cell>
          <cell r="C11">
            <v>26614916</v>
          </cell>
          <cell r="D11">
            <v>0</v>
          </cell>
          <cell r="E11">
            <v>0</v>
          </cell>
          <cell r="F11">
            <v>26614916</v>
          </cell>
          <cell r="G11">
            <v>0</v>
          </cell>
          <cell r="H11">
            <v>428571.42</v>
          </cell>
        </row>
        <row r="12">
          <cell r="A12">
            <v>10250102036</v>
          </cell>
          <cell r="B12" t="str">
            <v>CACAO, CHOCOLATE Y CONFITERÍA</v>
          </cell>
          <cell r="C12">
            <v>8300000</v>
          </cell>
          <cell r="D12">
            <v>0</v>
          </cell>
          <cell r="E12">
            <v>0</v>
          </cell>
          <cell r="F12">
            <v>8300000</v>
          </cell>
          <cell r="G12">
            <v>0</v>
          </cell>
          <cell r="H12">
            <v>0</v>
          </cell>
        </row>
        <row r="13">
          <cell r="A13">
            <v>10250102038</v>
          </cell>
          <cell r="B13" t="str">
            <v>PRODUCTOS DEL CAFÉ</v>
          </cell>
          <cell r="C13">
            <v>9014916</v>
          </cell>
          <cell r="D13">
            <v>0</v>
          </cell>
          <cell r="E13">
            <v>0</v>
          </cell>
          <cell r="F13">
            <v>9014916</v>
          </cell>
          <cell r="G13">
            <v>0</v>
          </cell>
          <cell r="H13">
            <v>0</v>
          </cell>
        </row>
        <row r="14">
          <cell r="A14">
            <v>10250102039</v>
          </cell>
          <cell r="B14" t="str">
            <v>OTROS PRODUCTOS ALIMENTICIOS N.C.P.</v>
          </cell>
          <cell r="C14">
            <v>9300000</v>
          </cell>
          <cell r="D14">
            <v>0</v>
          </cell>
          <cell r="E14">
            <v>0</v>
          </cell>
          <cell r="F14">
            <v>9300000</v>
          </cell>
          <cell r="G14">
            <v>0</v>
          </cell>
          <cell r="H14">
            <v>428571.42</v>
          </cell>
        </row>
        <row r="15">
          <cell r="A15" t="str">
            <v>1025010207</v>
          </cell>
          <cell r="B15" t="str">
            <v>ARTÍCULOS TEXTILES (EXCEPTO PRENDAS DE VESTIR)</v>
          </cell>
          <cell r="C15">
            <v>1468485846</v>
          </cell>
          <cell r="D15">
            <v>0</v>
          </cell>
          <cell r="E15">
            <v>178485766</v>
          </cell>
          <cell r="F15">
            <v>1290000080</v>
          </cell>
          <cell r="G15">
            <v>52327895.020000003</v>
          </cell>
          <cell r="H15">
            <v>349652868.87</v>
          </cell>
        </row>
        <row r="16">
          <cell r="A16">
            <v>10250102071</v>
          </cell>
          <cell r="B16" t="str">
            <v>ARTÍCULOS CONFECCIONADOS CON TEXTILES</v>
          </cell>
          <cell r="C16">
            <v>1468485846</v>
          </cell>
          <cell r="D16">
            <v>0</v>
          </cell>
          <cell r="E16">
            <v>178485766</v>
          </cell>
          <cell r="F16">
            <v>1290000080</v>
          </cell>
          <cell r="G16">
            <v>52327895.020000003</v>
          </cell>
          <cell r="H16">
            <v>349652868.87</v>
          </cell>
        </row>
        <row r="17">
          <cell r="A17" t="str">
            <v>1025010208</v>
          </cell>
          <cell r="B17" t="str">
            <v>TEJIDO DE PUNTO O GANCHILLO; PRENDAS DE VESTIR</v>
          </cell>
          <cell r="C17">
            <v>296690862</v>
          </cell>
          <cell r="D17">
            <v>0</v>
          </cell>
          <cell r="E17">
            <v>0</v>
          </cell>
          <cell r="F17">
            <v>296690862</v>
          </cell>
          <cell r="G17">
            <v>5672064.7800000003</v>
          </cell>
          <cell r="H17">
            <v>59712117.25</v>
          </cell>
        </row>
        <row r="18">
          <cell r="A18">
            <v>10250102082</v>
          </cell>
          <cell r="B18" t="str">
            <v>PRENDAS DE VESTIR (EXCEPTO PRENDAS DE PIEL)</v>
          </cell>
          <cell r="C18">
            <v>296690862</v>
          </cell>
          <cell r="D18">
            <v>0</v>
          </cell>
          <cell r="E18">
            <v>0</v>
          </cell>
          <cell r="F18">
            <v>296690862</v>
          </cell>
          <cell r="G18">
            <v>5672064.7800000003</v>
          </cell>
          <cell r="H18">
            <v>59712117.25</v>
          </cell>
        </row>
        <row r="19">
          <cell r="A19" t="str">
            <v>1025010209</v>
          </cell>
          <cell r="B19" t="str">
            <v>CUERO Y PRODUCTOS DE CUERO; CALZADO</v>
          </cell>
          <cell r="C19">
            <v>122166826</v>
          </cell>
          <cell r="D19">
            <v>0</v>
          </cell>
          <cell r="E19">
            <v>0</v>
          </cell>
          <cell r="F19">
            <v>122166826</v>
          </cell>
          <cell r="G19">
            <v>1072268.6200000001</v>
          </cell>
          <cell r="H19">
            <v>26261192.02</v>
          </cell>
        </row>
        <row r="20">
          <cell r="A20">
            <v>10250102092</v>
          </cell>
          <cell r="B20" t="str">
            <v>MALETAS, BOLSOS DE MANO Y ARTÍCULOS SIMILARES; ARTÍCULOS DE TALABARTERÍA Y GUARNICIONERÍA, OTROS ARTÍCULOS DE CUERO</v>
          </cell>
          <cell r="C20">
            <v>122166826</v>
          </cell>
          <cell r="D20">
            <v>0</v>
          </cell>
          <cell r="E20">
            <v>0</v>
          </cell>
          <cell r="F20">
            <v>122166826</v>
          </cell>
          <cell r="G20">
            <v>1072268.6200000001</v>
          </cell>
          <cell r="H20">
            <v>26261192.02</v>
          </cell>
        </row>
        <row r="21">
          <cell r="A21" t="str">
            <v>10250103</v>
          </cell>
          <cell r="B21" t="str">
            <v>OTROS BIENES TRANSPORTABLES, (EXCEPTO PRODUCTOS METÁLICOS, MAQUINARIA Y EQUIPO)</v>
          </cell>
          <cell r="C21">
            <v>3175641903</v>
          </cell>
          <cell r="D21">
            <v>182819202</v>
          </cell>
          <cell r="E21">
            <v>0</v>
          </cell>
          <cell r="F21">
            <v>3358461105</v>
          </cell>
          <cell r="G21">
            <v>246325435.78999996</v>
          </cell>
          <cell r="H21">
            <v>1396903490.0600002</v>
          </cell>
        </row>
        <row r="22">
          <cell r="A22" t="str">
            <v>1025010301</v>
          </cell>
          <cell r="B22" t="str">
            <v>PRODUCTOS DE MADERA, CORCHO, CESTERÍA Y ESPARTERÍA</v>
          </cell>
          <cell r="C22">
            <v>2617860544</v>
          </cell>
          <cell r="D22">
            <v>182819202</v>
          </cell>
          <cell r="E22">
            <v>0</v>
          </cell>
          <cell r="F22">
            <v>2800679746</v>
          </cell>
          <cell r="G22">
            <v>152310740.94999999</v>
          </cell>
          <cell r="H22">
            <v>1056616979.85</v>
          </cell>
        </row>
        <row r="23">
          <cell r="A23">
            <v>10250103019</v>
          </cell>
          <cell r="B23" t="str">
            <v>PRODUCTOS DE MADERA; ARTÍCULOS DE CORCHO, MATERIALES TRENZABLES Y PAJA N.C.P.</v>
          </cell>
          <cell r="C23">
            <v>2617860544</v>
          </cell>
          <cell r="D23">
            <v>182819202</v>
          </cell>
          <cell r="E23">
            <v>0</v>
          </cell>
          <cell r="F23">
            <v>2800679746</v>
          </cell>
          <cell r="G23">
            <v>152310740.94999999</v>
          </cell>
          <cell r="H23">
            <v>1056616979.85</v>
          </cell>
        </row>
        <row r="24">
          <cell r="A24" t="str">
            <v>1025010302</v>
          </cell>
          <cell r="B24" t="str">
            <v>PASTA O PULPA, PAPEL Y PRODUCTOS DE PAPEL; IMPRESOS Y ARTÍCULOS RELACIONADOS</v>
          </cell>
          <cell r="C24">
            <v>20070264</v>
          </cell>
          <cell r="D24">
            <v>0</v>
          </cell>
          <cell r="E24">
            <v>0</v>
          </cell>
          <cell r="F24">
            <v>20070264</v>
          </cell>
          <cell r="G24">
            <v>240000</v>
          </cell>
          <cell r="H24">
            <v>6255554</v>
          </cell>
        </row>
        <row r="25">
          <cell r="A25">
            <v>10250103021</v>
          </cell>
          <cell r="B25" t="str">
            <v>PASTA DE PAPEL, PAPEL Y CARTÓN</v>
          </cell>
          <cell r="C25">
            <v>15070264</v>
          </cell>
          <cell r="D25">
            <v>0</v>
          </cell>
          <cell r="E25">
            <v>0</v>
          </cell>
          <cell r="F25">
            <v>15070264</v>
          </cell>
          <cell r="G25">
            <v>0</v>
          </cell>
          <cell r="H25">
            <v>0</v>
          </cell>
        </row>
        <row r="26">
          <cell r="A26">
            <v>10250103022</v>
          </cell>
          <cell r="B26" t="str">
            <v>LIBROS IMPRESOS</v>
          </cell>
          <cell r="C26">
            <v>5000000</v>
          </cell>
          <cell r="D26">
            <v>0</v>
          </cell>
          <cell r="E26">
            <v>0</v>
          </cell>
          <cell r="F26">
            <v>5000000</v>
          </cell>
          <cell r="G26">
            <v>240000</v>
          </cell>
          <cell r="H26">
            <v>6255554</v>
          </cell>
        </row>
        <row r="27">
          <cell r="A27" t="str">
            <v>1025010307</v>
          </cell>
          <cell r="B27" t="str">
            <v>VIDRIO Y PRODUCTOS DE VIDRIO Y OTROS PRODUCTOS NO METÁLICOS N.C.P.</v>
          </cell>
          <cell r="C27">
            <v>266585466</v>
          </cell>
          <cell r="D27">
            <v>0</v>
          </cell>
          <cell r="E27">
            <v>0</v>
          </cell>
          <cell r="F27">
            <v>266585466</v>
          </cell>
          <cell r="G27">
            <v>19367207.82</v>
          </cell>
          <cell r="H27">
            <v>88515200.819999993</v>
          </cell>
        </row>
        <row r="28">
          <cell r="A28">
            <v>10250103071</v>
          </cell>
          <cell r="B28" t="str">
            <v>VIDRIO Y PRODUCTOS DE VIDRIO</v>
          </cell>
          <cell r="C28">
            <v>100000000</v>
          </cell>
          <cell r="D28">
            <v>0</v>
          </cell>
          <cell r="E28">
            <v>0</v>
          </cell>
          <cell r="F28">
            <v>100000000</v>
          </cell>
          <cell r="G28">
            <v>1184033.6000000001</v>
          </cell>
          <cell r="H28">
            <v>7353691.1900000004</v>
          </cell>
        </row>
        <row r="29">
          <cell r="A29">
            <v>10250103072</v>
          </cell>
          <cell r="B29" t="str">
            <v>ARTÍCULOS DE CERÁMICA NO ESTRUCTURAL</v>
          </cell>
          <cell r="C29">
            <v>166585466</v>
          </cell>
          <cell r="D29">
            <v>0</v>
          </cell>
          <cell r="E29">
            <v>0</v>
          </cell>
          <cell r="F29">
            <v>166585466</v>
          </cell>
          <cell r="G29">
            <v>18183174.219999999</v>
          </cell>
          <cell r="H29">
            <v>81161509.629999995</v>
          </cell>
        </row>
        <row r="30">
          <cell r="A30" t="str">
            <v>1025010308</v>
          </cell>
          <cell r="B30" t="str">
            <v>MUEBLES; OTROS BIENES TRANSPORTABLES N.C.P.</v>
          </cell>
          <cell r="C30">
            <v>271125629</v>
          </cell>
          <cell r="D30">
            <v>0</v>
          </cell>
          <cell r="E30">
            <v>0</v>
          </cell>
          <cell r="F30">
            <v>271125629</v>
          </cell>
          <cell r="G30">
            <v>74407487.019999996</v>
          </cell>
          <cell r="H30">
            <v>245515755.39000002</v>
          </cell>
        </row>
        <row r="31">
          <cell r="A31">
            <v>10250103081</v>
          </cell>
          <cell r="B31" t="str">
            <v>MUEBLES</v>
          </cell>
          <cell r="C31">
            <v>130000000</v>
          </cell>
          <cell r="D31">
            <v>0</v>
          </cell>
          <cell r="E31">
            <v>0</v>
          </cell>
          <cell r="F31">
            <v>130000000</v>
          </cell>
          <cell r="G31">
            <v>0</v>
          </cell>
          <cell r="H31">
            <v>14387640.640000001</v>
          </cell>
        </row>
        <row r="32">
          <cell r="A32">
            <v>10250103082</v>
          </cell>
          <cell r="B32" t="str">
            <v>JOYAS Y ARTÍCULOS CONEXOS</v>
          </cell>
          <cell r="C32">
            <v>121125629</v>
          </cell>
          <cell r="D32">
            <v>0</v>
          </cell>
          <cell r="E32">
            <v>0</v>
          </cell>
          <cell r="F32">
            <v>121125629</v>
          </cell>
          <cell r="G32">
            <v>73516730.719999999</v>
          </cell>
          <cell r="H32">
            <v>225498648.53999999</v>
          </cell>
        </row>
        <row r="33">
          <cell r="A33">
            <v>10250103083</v>
          </cell>
          <cell r="B33" t="str">
            <v>INSTRUMENTOS MUSICALES</v>
          </cell>
          <cell r="C33">
            <v>15000000</v>
          </cell>
          <cell r="D33">
            <v>0</v>
          </cell>
          <cell r="E33">
            <v>0</v>
          </cell>
          <cell r="F33">
            <v>15000000</v>
          </cell>
          <cell r="G33">
            <v>159663.85999999999</v>
          </cell>
          <cell r="H33">
            <v>1662994.44</v>
          </cell>
        </row>
        <row r="34">
          <cell r="A34">
            <v>10250103085</v>
          </cell>
          <cell r="B34" t="str">
            <v>JUEGOS Y JUGUETES</v>
          </cell>
          <cell r="C34">
            <v>5000000</v>
          </cell>
          <cell r="D34">
            <v>0</v>
          </cell>
          <cell r="E34">
            <v>0</v>
          </cell>
          <cell r="F34">
            <v>5000000</v>
          </cell>
          <cell r="G34">
            <v>731092.44</v>
          </cell>
          <cell r="H34">
            <v>3966471.77</v>
          </cell>
        </row>
        <row r="35">
          <cell r="A35" t="str">
            <v>10250104</v>
          </cell>
          <cell r="B35" t="str">
            <v>PRODUCTOS METÁLICOS Y PAQUETES DE SOFWARE</v>
          </cell>
          <cell r="C35">
            <v>6919647</v>
          </cell>
          <cell r="D35">
            <v>0</v>
          </cell>
          <cell r="E35">
            <v>4333436</v>
          </cell>
          <cell r="F35">
            <v>2586211</v>
          </cell>
          <cell r="G35">
            <v>0</v>
          </cell>
          <cell r="H35">
            <v>2639244.9300000002</v>
          </cell>
        </row>
        <row r="36">
          <cell r="A36" t="str">
            <v>1025010402</v>
          </cell>
          <cell r="B36" t="str">
            <v>PRODUCTOS METÁLICOS ELABORADOS (EXCEPTO MAQUINARIA Y EQUIPO)</v>
          </cell>
          <cell r="C36">
            <v>6919647</v>
          </cell>
          <cell r="D36">
            <v>0</v>
          </cell>
          <cell r="E36">
            <v>4333436</v>
          </cell>
          <cell r="F36">
            <v>2586211</v>
          </cell>
          <cell r="G36">
            <v>0</v>
          </cell>
          <cell r="H36">
            <v>2639244.9300000002</v>
          </cell>
        </row>
        <row r="37">
          <cell r="A37">
            <v>10250104024</v>
          </cell>
          <cell r="B37" t="str">
            <v>OTROS PRODUCTOS METÁLICOS ELABORADOS</v>
          </cell>
          <cell r="C37">
            <v>6919647</v>
          </cell>
          <cell r="D37">
            <v>0</v>
          </cell>
          <cell r="E37">
            <v>4333436</v>
          </cell>
          <cell r="F37">
            <v>2586211</v>
          </cell>
          <cell r="G37">
            <v>0</v>
          </cell>
          <cell r="H37">
            <v>2639244.9300000002</v>
          </cell>
        </row>
        <row r="38">
          <cell r="A38" t="str">
            <v>10250107</v>
          </cell>
          <cell r="B38" t="str">
            <v>SERVICIOS FINANCIEROS Y SERVICIOS CONEXOS, SERVICIOS INMOBILIARIOS Y SERVICIOS DE LEASING</v>
          </cell>
          <cell r="C38">
            <v>60000000</v>
          </cell>
          <cell r="D38">
            <v>21861828</v>
          </cell>
          <cell r="E38">
            <v>0</v>
          </cell>
          <cell r="F38">
            <v>81861828</v>
          </cell>
          <cell r="G38">
            <v>0</v>
          </cell>
          <cell r="H38">
            <v>72586433</v>
          </cell>
        </row>
        <row r="39">
          <cell r="A39" t="str">
            <v>1025010702</v>
          </cell>
          <cell r="B39" t="str">
            <v>SERVICIOS INMOBILIARIOS</v>
          </cell>
          <cell r="C39">
            <v>60000000</v>
          </cell>
          <cell r="D39">
            <v>21861828</v>
          </cell>
          <cell r="E39">
            <v>0</v>
          </cell>
          <cell r="F39">
            <v>81861828</v>
          </cell>
          <cell r="G39">
            <v>0</v>
          </cell>
          <cell r="H39">
            <v>72586433</v>
          </cell>
        </row>
        <row r="40">
          <cell r="A40">
            <v>10250107021</v>
          </cell>
          <cell r="B40" t="str">
            <v>SERVICIOS INMOBILIARIOS RELATIVOS A BIENES RAÍCES PROPIOS O ARRENDADOS</v>
          </cell>
          <cell r="C40">
            <v>60000000</v>
          </cell>
          <cell r="D40">
            <v>21861828</v>
          </cell>
          <cell r="E40">
            <v>0</v>
          </cell>
          <cell r="F40">
            <v>81861828</v>
          </cell>
          <cell r="G40">
            <v>0</v>
          </cell>
          <cell r="H40">
            <v>72586433</v>
          </cell>
        </row>
        <row r="41">
          <cell r="A41" t="str">
            <v>10250108</v>
          </cell>
          <cell r="B41" t="str">
            <v>SERVICIOS PRESTADOS A LAS EMPRESAS Y SERVICIOS DE PRODUCCIÓN</v>
          </cell>
          <cell r="C41">
            <v>1419600000</v>
          </cell>
          <cell r="D41">
            <v>0</v>
          </cell>
          <cell r="E41">
            <v>21861828</v>
          </cell>
          <cell r="F41">
            <v>1397738172</v>
          </cell>
          <cell r="G41">
            <v>0</v>
          </cell>
          <cell r="H41">
            <v>0</v>
          </cell>
        </row>
        <row r="42">
          <cell r="A42" t="str">
            <v>1025010805</v>
          </cell>
          <cell r="B42" t="str">
            <v>SERVICIOS DE SOPORTE</v>
          </cell>
          <cell r="C42">
            <v>1419600000</v>
          </cell>
          <cell r="D42">
            <v>0</v>
          </cell>
          <cell r="E42">
            <v>21861828</v>
          </cell>
          <cell r="F42">
            <v>1397738172</v>
          </cell>
          <cell r="G42">
            <v>0</v>
          </cell>
          <cell r="H42">
            <v>0</v>
          </cell>
        </row>
        <row r="43">
          <cell r="A43">
            <v>10250108059</v>
          </cell>
          <cell r="B43" t="str">
            <v>OTROS SERVICIOS AUXILIARES</v>
          </cell>
          <cell r="C43">
            <v>1419600000</v>
          </cell>
          <cell r="D43">
            <v>0</v>
          </cell>
          <cell r="E43">
            <v>21861828</v>
          </cell>
          <cell r="F43">
            <v>1397738172</v>
          </cell>
          <cell r="G43">
            <v>0</v>
          </cell>
          <cell r="H43">
            <v>0</v>
          </cell>
        </row>
        <row r="44">
          <cell r="A44" t="str">
            <v>10250109</v>
          </cell>
          <cell r="B44" t="str">
            <v>SERVICIOS PARA LA COMUNIDAD, SOCIALES Y PERSONALES</v>
          </cell>
          <cell r="C44">
            <v>6800000000</v>
          </cell>
          <cell r="D44">
            <v>0</v>
          </cell>
          <cell r="E44">
            <v>0</v>
          </cell>
          <cell r="F44">
            <v>6800000000</v>
          </cell>
          <cell r="G44">
            <v>6862000</v>
          </cell>
          <cell r="H44">
            <v>884934398.26999998</v>
          </cell>
        </row>
        <row r="45">
          <cell r="A45" t="str">
            <v>1025010907</v>
          </cell>
          <cell r="B45" t="str">
            <v>OTROS SERVICIOS</v>
          </cell>
          <cell r="C45">
            <v>6800000000</v>
          </cell>
          <cell r="D45">
            <v>0</v>
          </cell>
          <cell r="E45">
            <v>0</v>
          </cell>
          <cell r="F45">
            <v>6800000000</v>
          </cell>
          <cell r="G45">
            <v>6862000</v>
          </cell>
          <cell r="H45">
            <v>884934398.26999998</v>
          </cell>
        </row>
        <row r="46">
          <cell r="A46">
            <v>10250109079</v>
          </cell>
          <cell r="B46" t="str">
            <v>OTROS SERVICIOS DIVERSOS N.C.P.</v>
          </cell>
          <cell r="C46">
            <v>6800000000</v>
          </cell>
          <cell r="D46">
            <v>0</v>
          </cell>
          <cell r="E46">
            <v>0</v>
          </cell>
          <cell r="F46">
            <v>6800000000</v>
          </cell>
          <cell r="G46">
            <v>6862000</v>
          </cell>
          <cell r="H46">
            <v>884934398.26999998</v>
          </cell>
        </row>
        <row r="47">
          <cell r="A47" t="str">
            <v>1026</v>
          </cell>
          <cell r="B47" t="str">
            <v>TRANSFERENCIAS CORRIENTES</v>
          </cell>
          <cell r="C47">
            <v>42348000000</v>
          </cell>
          <cell r="D47">
            <v>0</v>
          </cell>
          <cell r="E47">
            <v>0</v>
          </cell>
          <cell r="F47">
            <v>42348000000</v>
          </cell>
          <cell r="G47">
            <v>2989166686</v>
          </cell>
          <cell r="H47">
            <v>15464040165</v>
          </cell>
        </row>
        <row r="48">
          <cell r="A48" t="str">
            <v>102604</v>
          </cell>
          <cell r="B48" t="str">
            <v>DIFERENTES A SUBVENCIONES</v>
          </cell>
          <cell r="C48">
            <v>42348000000</v>
          </cell>
          <cell r="D48">
            <v>0</v>
          </cell>
          <cell r="E48">
            <v>0</v>
          </cell>
          <cell r="F48">
            <v>42348000000</v>
          </cell>
          <cell r="G48">
            <v>2989166686</v>
          </cell>
          <cell r="H48">
            <v>15464040165</v>
          </cell>
        </row>
        <row r="49">
          <cell r="A49" t="str">
            <v>10260404</v>
          </cell>
          <cell r="B49" t="str">
            <v>COMERCIO AL POR MAYOR Y AL POR MENOR; REPARACIÓN DE VEHÍCULOS AUTOMOTORES Y MOTOCICLETAS</v>
          </cell>
          <cell r="C49">
            <v>42348000000</v>
          </cell>
          <cell r="D49">
            <v>0</v>
          </cell>
          <cell r="E49">
            <v>0</v>
          </cell>
          <cell r="F49">
            <v>42348000000</v>
          </cell>
          <cell r="G49">
            <v>2989166686</v>
          </cell>
          <cell r="H49">
            <v>15464040165</v>
          </cell>
        </row>
        <row r="50">
          <cell r="A50">
            <v>1026040401</v>
          </cell>
          <cell r="B50" t="str">
            <v>TRANSFERENCIA A ARTESANÍAS DE COLOMBIA S.A. DEL MINISTERIO DE COMERCIO, INDUSTRIA Y TURISMO</v>
          </cell>
          <cell r="C50">
            <v>42348000000</v>
          </cell>
          <cell r="D50">
            <v>0</v>
          </cell>
          <cell r="E50">
            <v>0</v>
          </cell>
          <cell r="F50">
            <v>42348000000</v>
          </cell>
          <cell r="G50">
            <v>2989166686</v>
          </cell>
          <cell r="H50">
            <v>15464040165</v>
          </cell>
        </row>
        <row r="51">
          <cell r="A51" t="str">
            <v>2</v>
          </cell>
          <cell r="B51" t="str">
            <v>RECURSOS DE CAPITAL</v>
          </cell>
          <cell r="C51">
            <v>30665691</v>
          </cell>
          <cell r="D51">
            <v>0</v>
          </cell>
          <cell r="E51">
            <v>0</v>
          </cell>
          <cell r="F51">
            <v>30665691</v>
          </cell>
          <cell r="G51">
            <v>2792094.22</v>
          </cell>
          <cell r="H51">
            <v>14041406.960000001</v>
          </cell>
        </row>
        <row r="52">
          <cell r="A52" t="str">
            <v>205</v>
          </cell>
          <cell r="B52" t="str">
            <v>RENDIMIENTOS FINANCIEROS</v>
          </cell>
          <cell r="C52">
            <v>30665691</v>
          </cell>
          <cell r="D52">
            <v>0</v>
          </cell>
          <cell r="E52">
            <v>0</v>
          </cell>
          <cell r="F52">
            <v>30665691</v>
          </cell>
          <cell r="G52">
            <v>2792094.22</v>
          </cell>
          <cell r="H52">
            <v>14041406.960000001</v>
          </cell>
        </row>
        <row r="53">
          <cell r="A53" t="str">
            <v>2051</v>
          </cell>
          <cell r="B53" t="str">
            <v>RECURSOS DE LA ENTIDAD</v>
          </cell>
          <cell r="C53">
            <v>30665691</v>
          </cell>
          <cell r="D53">
            <v>0</v>
          </cell>
          <cell r="E53">
            <v>0</v>
          </cell>
          <cell r="F53">
            <v>30665691</v>
          </cell>
          <cell r="G53">
            <v>2792094.22</v>
          </cell>
          <cell r="H53">
            <v>14041406.960000001</v>
          </cell>
        </row>
        <row r="54">
          <cell r="A54">
            <v>205102</v>
          </cell>
          <cell r="B54" t="str">
            <v>DEPÓSITOS</v>
          </cell>
          <cell r="C54">
            <v>30665691</v>
          </cell>
          <cell r="D54">
            <v>0</v>
          </cell>
          <cell r="E54">
            <v>0</v>
          </cell>
          <cell r="F54">
            <v>30665691</v>
          </cell>
          <cell r="G54">
            <v>2792094.22</v>
          </cell>
          <cell r="H54">
            <v>14041406.960000001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78"/>
  <sheetViews>
    <sheetView showGridLines="0" topLeftCell="A35" workbookViewId="0">
      <selection activeCell="D56" sqref="D56"/>
    </sheetView>
  </sheetViews>
  <sheetFormatPr baseColWidth="10" defaultRowHeight="12.75" x14ac:dyDescent="0.25"/>
  <cols>
    <col min="1" max="1" width="13.85546875" style="1" bestFit="1" customWidth="1"/>
    <col min="2" max="2" width="62.28515625" style="1" customWidth="1"/>
    <col min="3" max="3" width="17.7109375" style="1" customWidth="1"/>
    <col min="4" max="5" width="18.42578125" style="1" customWidth="1"/>
    <col min="6" max="6" width="13" style="1" bestFit="1" customWidth="1"/>
    <col min="7" max="7" width="11.42578125" style="72"/>
    <col min="8" max="255" width="11.42578125" style="1"/>
    <col min="256" max="257" width="15.5703125" style="1" customWidth="1"/>
    <col min="258" max="258" width="56.28515625" style="1" customWidth="1"/>
    <col min="259" max="259" width="19.7109375" style="1" customWidth="1"/>
    <col min="260" max="260" width="21" style="1" customWidth="1"/>
    <col min="261" max="511" width="11.42578125" style="1"/>
    <col min="512" max="513" width="15.5703125" style="1" customWidth="1"/>
    <col min="514" max="514" width="56.28515625" style="1" customWidth="1"/>
    <col min="515" max="515" width="19.7109375" style="1" customWidth="1"/>
    <col min="516" max="516" width="21" style="1" customWidth="1"/>
    <col min="517" max="767" width="11.42578125" style="1"/>
    <col min="768" max="769" width="15.5703125" style="1" customWidth="1"/>
    <col min="770" max="770" width="56.28515625" style="1" customWidth="1"/>
    <col min="771" max="771" width="19.7109375" style="1" customWidth="1"/>
    <col min="772" max="772" width="21" style="1" customWidth="1"/>
    <col min="773" max="1023" width="11.42578125" style="1"/>
    <col min="1024" max="1025" width="15.5703125" style="1" customWidth="1"/>
    <col min="1026" max="1026" width="56.28515625" style="1" customWidth="1"/>
    <col min="1027" max="1027" width="19.7109375" style="1" customWidth="1"/>
    <col min="1028" max="1028" width="21" style="1" customWidth="1"/>
    <col min="1029" max="1279" width="11.42578125" style="1"/>
    <col min="1280" max="1281" width="15.5703125" style="1" customWidth="1"/>
    <col min="1282" max="1282" width="56.28515625" style="1" customWidth="1"/>
    <col min="1283" max="1283" width="19.7109375" style="1" customWidth="1"/>
    <col min="1284" max="1284" width="21" style="1" customWidth="1"/>
    <col min="1285" max="1535" width="11.42578125" style="1"/>
    <col min="1536" max="1537" width="15.5703125" style="1" customWidth="1"/>
    <col min="1538" max="1538" width="56.28515625" style="1" customWidth="1"/>
    <col min="1539" max="1539" width="19.7109375" style="1" customWidth="1"/>
    <col min="1540" max="1540" width="21" style="1" customWidth="1"/>
    <col min="1541" max="1791" width="11.42578125" style="1"/>
    <col min="1792" max="1793" width="15.5703125" style="1" customWidth="1"/>
    <col min="1794" max="1794" width="56.28515625" style="1" customWidth="1"/>
    <col min="1795" max="1795" width="19.7109375" style="1" customWidth="1"/>
    <col min="1796" max="1796" width="21" style="1" customWidth="1"/>
    <col min="1797" max="2047" width="11.42578125" style="1"/>
    <col min="2048" max="2049" width="15.5703125" style="1" customWidth="1"/>
    <col min="2050" max="2050" width="56.28515625" style="1" customWidth="1"/>
    <col min="2051" max="2051" width="19.7109375" style="1" customWidth="1"/>
    <col min="2052" max="2052" width="21" style="1" customWidth="1"/>
    <col min="2053" max="2303" width="11.42578125" style="1"/>
    <col min="2304" max="2305" width="15.5703125" style="1" customWidth="1"/>
    <col min="2306" max="2306" width="56.28515625" style="1" customWidth="1"/>
    <col min="2307" max="2307" width="19.7109375" style="1" customWidth="1"/>
    <col min="2308" max="2308" width="21" style="1" customWidth="1"/>
    <col min="2309" max="2559" width="11.42578125" style="1"/>
    <col min="2560" max="2561" width="15.5703125" style="1" customWidth="1"/>
    <col min="2562" max="2562" width="56.28515625" style="1" customWidth="1"/>
    <col min="2563" max="2563" width="19.7109375" style="1" customWidth="1"/>
    <col min="2564" max="2564" width="21" style="1" customWidth="1"/>
    <col min="2565" max="2815" width="11.42578125" style="1"/>
    <col min="2816" max="2817" width="15.5703125" style="1" customWidth="1"/>
    <col min="2818" max="2818" width="56.28515625" style="1" customWidth="1"/>
    <col min="2819" max="2819" width="19.7109375" style="1" customWidth="1"/>
    <col min="2820" max="2820" width="21" style="1" customWidth="1"/>
    <col min="2821" max="3071" width="11.42578125" style="1"/>
    <col min="3072" max="3073" width="15.5703125" style="1" customWidth="1"/>
    <col min="3074" max="3074" width="56.28515625" style="1" customWidth="1"/>
    <col min="3075" max="3075" width="19.7109375" style="1" customWidth="1"/>
    <col min="3076" max="3076" width="21" style="1" customWidth="1"/>
    <col min="3077" max="3327" width="11.42578125" style="1"/>
    <col min="3328" max="3329" width="15.5703125" style="1" customWidth="1"/>
    <col min="3330" max="3330" width="56.28515625" style="1" customWidth="1"/>
    <col min="3331" max="3331" width="19.7109375" style="1" customWidth="1"/>
    <col min="3332" max="3332" width="21" style="1" customWidth="1"/>
    <col min="3333" max="3583" width="11.42578125" style="1"/>
    <col min="3584" max="3585" width="15.5703125" style="1" customWidth="1"/>
    <col min="3586" max="3586" width="56.28515625" style="1" customWidth="1"/>
    <col min="3587" max="3587" width="19.7109375" style="1" customWidth="1"/>
    <col min="3588" max="3588" width="21" style="1" customWidth="1"/>
    <col min="3589" max="3839" width="11.42578125" style="1"/>
    <col min="3840" max="3841" width="15.5703125" style="1" customWidth="1"/>
    <col min="3842" max="3842" width="56.28515625" style="1" customWidth="1"/>
    <col min="3843" max="3843" width="19.7109375" style="1" customWidth="1"/>
    <col min="3844" max="3844" width="21" style="1" customWidth="1"/>
    <col min="3845" max="4095" width="11.42578125" style="1"/>
    <col min="4096" max="4097" width="15.5703125" style="1" customWidth="1"/>
    <col min="4098" max="4098" width="56.28515625" style="1" customWidth="1"/>
    <col min="4099" max="4099" width="19.7109375" style="1" customWidth="1"/>
    <col min="4100" max="4100" width="21" style="1" customWidth="1"/>
    <col min="4101" max="4351" width="11.42578125" style="1"/>
    <col min="4352" max="4353" width="15.5703125" style="1" customWidth="1"/>
    <col min="4354" max="4354" width="56.28515625" style="1" customWidth="1"/>
    <col min="4355" max="4355" width="19.7109375" style="1" customWidth="1"/>
    <col min="4356" max="4356" width="21" style="1" customWidth="1"/>
    <col min="4357" max="4607" width="11.42578125" style="1"/>
    <col min="4608" max="4609" width="15.5703125" style="1" customWidth="1"/>
    <col min="4610" max="4610" width="56.28515625" style="1" customWidth="1"/>
    <col min="4611" max="4611" width="19.7109375" style="1" customWidth="1"/>
    <col min="4612" max="4612" width="21" style="1" customWidth="1"/>
    <col min="4613" max="4863" width="11.42578125" style="1"/>
    <col min="4864" max="4865" width="15.5703125" style="1" customWidth="1"/>
    <col min="4866" max="4866" width="56.28515625" style="1" customWidth="1"/>
    <col min="4867" max="4867" width="19.7109375" style="1" customWidth="1"/>
    <col min="4868" max="4868" width="21" style="1" customWidth="1"/>
    <col min="4869" max="5119" width="11.42578125" style="1"/>
    <col min="5120" max="5121" width="15.5703125" style="1" customWidth="1"/>
    <col min="5122" max="5122" width="56.28515625" style="1" customWidth="1"/>
    <col min="5123" max="5123" width="19.7109375" style="1" customWidth="1"/>
    <col min="5124" max="5124" width="21" style="1" customWidth="1"/>
    <col min="5125" max="5375" width="11.42578125" style="1"/>
    <col min="5376" max="5377" width="15.5703125" style="1" customWidth="1"/>
    <col min="5378" max="5378" width="56.28515625" style="1" customWidth="1"/>
    <col min="5379" max="5379" width="19.7109375" style="1" customWidth="1"/>
    <col min="5380" max="5380" width="21" style="1" customWidth="1"/>
    <col min="5381" max="5631" width="11.42578125" style="1"/>
    <col min="5632" max="5633" width="15.5703125" style="1" customWidth="1"/>
    <col min="5634" max="5634" width="56.28515625" style="1" customWidth="1"/>
    <col min="5635" max="5635" width="19.7109375" style="1" customWidth="1"/>
    <col min="5636" max="5636" width="21" style="1" customWidth="1"/>
    <col min="5637" max="5887" width="11.42578125" style="1"/>
    <col min="5888" max="5889" width="15.5703125" style="1" customWidth="1"/>
    <col min="5890" max="5890" width="56.28515625" style="1" customWidth="1"/>
    <col min="5891" max="5891" width="19.7109375" style="1" customWidth="1"/>
    <col min="5892" max="5892" width="21" style="1" customWidth="1"/>
    <col min="5893" max="6143" width="11.42578125" style="1"/>
    <col min="6144" max="6145" width="15.5703125" style="1" customWidth="1"/>
    <col min="6146" max="6146" width="56.28515625" style="1" customWidth="1"/>
    <col min="6147" max="6147" width="19.7109375" style="1" customWidth="1"/>
    <col min="6148" max="6148" width="21" style="1" customWidth="1"/>
    <col min="6149" max="6399" width="11.42578125" style="1"/>
    <col min="6400" max="6401" width="15.5703125" style="1" customWidth="1"/>
    <col min="6402" max="6402" width="56.28515625" style="1" customWidth="1"/>
    <col min="6403" max="6403" width="19.7109375" style="1" customWidth="1"/>
    <col min="6404" max="6404" width="21" style="1" customWidth="1"/>
    <col min="6405" max="6655" width="11.42578125" style="1"/>
    <col min="6656" max="6657" width="15.5703125" style="1" customWidth="1"/>
    <col min="6658" max="6658" width="56.28515625" style="1" customWidth="1"/>
    <col min="6659" max="6659" width="19.7109375" style="1" customWidth="1"/>
    <col min="6660" max="6660" width="21" style="1" customWidth="1"/>
    <col min="6661" max="6911" width="11.42578125" style="1"/>
    <col min="6912" max="6913" width="15.5703125" style="1" customWidth="1"/>
    <col min="6914" max="6914" width="56.28515625" style="1" customWidth="1"/>
    <col min="6915" max="6915" width="19.7109375" style="1" customWidth="1"/>
    <col min="6916" max="6916" width="21" style="1" customWidth="1"/>
    <col min="6917" max="7167" width="11.42578125" style="1"/>
    <col min="7168" max="7169" width="15.5703125" style="1" customWidth="1"/>
    <col min="7170" max="7170" width="56.28515625" style="1" customWidth="1"/>
    <col min="7171" max="7171" width="19.7109375" style="1" customWidth="1"/>
    <col min="7172" max="7172" width="21" style="1" customWidth="1"/>
    <col min="7173" max="7423" width="11.42578125" style="1"/>
    <col min="7424" max="7425" width="15.5703125" style="1" customWidth="1"/>
    <col min="7426" max="7426" width="56.28515625" style="1" customWidth="1"/>
    <col min="7427" max="7427" width="19.7109375" style="1" customWidth="1"/>
    <col min="7428" max="7428" width="21" style="1" customWidth="1"/>
    <col min="7429" max="7679" width="11.42578125" style="1"/>
    <col min="7680" max="7681" width="15.5703125" style="1" customWidth="1"/>
    <col min="7682" max="7682" width="56.28515625" style="1" customWidth="1"/>
    <col min="7683" max="7683" width="19.7109375" style="1" customWidth="1"/>
    <col min="7684" max="7684" width="21" style="1" customWidth="1"/>
    <col min="7685" max="7935" width="11.42578125" style="1"/>
    <col min="7936" max="7937" width="15.5703125" style="1" customWidth="1"/>
    <col min="7938" max="7938" width="56.28515625" style="1" customWidth="1"/>
    <col min="7939" max="7939" width="19.7109375" style="1" customWidth="1"/>
    <col min="7940" max="7940" width="21" style="1" customWidth="1"/>
    <col min="7941" max="8191" width="11.42578125" style="1"/>
    <col min="8192" max="8193" width="15.5703125" style="1" customWidth="1"/>
    <col min="8194" max="8194" width="56.28515625" style="1" customWidth="1"/>
    <col min="8195" max="8195" width="19.7109375" style="1" customWidth="1"/>
    <col min="8196" max="8196" width="21" style="1" customWidth="1"/>
    <col min="8197" max="8447" width="11.42578125" style="1"/>
    <col min="8448" max="8449" width="15.5703125" style="1" customWidth="1"/>
    <col min="8450" max="8450" width="56.28515625" style="1" customWidth="1"/>
    <col min="8451" max="8451" width="19.7109375" style="1" customWidth="1"/>
    <col min="8452" max="8452" width="21" style="1" customWidth="1"/>
    <col min="8453" max="8703" width="11.42578125" style="1"/>
    <col min="8704" max="8705" width="15.5703125" style="1" customWidth="1"/>
    <col min="8706" max="8706" width="56.28515625" style="1" customWidth="1"/>
    <col min="8707" max="8707" width="19.7109375" style="1" customWidth="1"/>
    <col min="8708" max="8708" width="21" style="1" customWidth="1"/>
    <col min="8709" max="8959" width="11.42578125" style="1"/>
    <col min="8960" max="8961" width="15.5703125" style="1" customWidth="1"/>
    <col min="8962" max="8962" width="56.28515625" style="1" customWidth="1"/>
    <col min="8963" max="8963" width="19.7109375" style="1" customWidth="1"/>
    <col min="8964" max="8964" width="21" style="1" customWidth="1"/>
    <col min="8965" max="9215" width="11.42578125" style="1"/>
    <col min="9216" max="9217" width="15.5703125" style="1" customWidth="1"/>
    <col min="9218" max="9218" width="56.28515625" style="1" customWidth="1"/>
    <col min="9219" max="9219" width="19.7109375" style="1" customWidth="1"/>
    <col min="9220" max="9220" width="21" style="1" customWidth="1"/>
    <col min="9221" max="9471" width="11.42578125" style="1"/>
    <col min="9472" max="9473" width="15.5703125" style="1" customWidth="1"/>
    <col min="9474" max="9474" width="56.28515625" style="1" customWidth="1"/>
    <col min="9475" max="9475" width="19.7109375" style="1" customWidth="1"/>
    <col min="9476" max="9476" width="21" style="1" customWidth="1"/>
    <col min="9477" max="9727" width="11.42578125" style="1"/>
    <col min="9728" max="9729" width="15.5703125" style="1" customWidth="1"/>
    <col min="9730" max="9730" width="56.28515625" style="1" customWidth="1"/>
    <col min="9731" max="9731" width="19.7109375" style="1" customWidth="1"/>
    <col min="9732" max="9732" width="21" style="1" customWidth="1"/>
    <col min="9733" max="9983" width="11.42578125" style="1"/>
    <col min="9984" max="9985" width="15.5703125" style="1" customWidth="1"/>
    <col min="9986" max="9986" width="56.28515625" style="1" customWidth="1"/>
    <col min="9987" max="9987" width="19.7109375" style="1" customWidth="1"/>
    <col min="9988" max="9988" width="21" style="1" customWidth="1"/>
    <col min="9989" max="10239" width="11.42578125" style="1"/>
    <col min="10240" max="10241" width="15.5703125" style="1" customWidth="1"/>
    <col min="10242" max="10242" width="56.28515625" style="1" customWidth="1"/>
    <col min="10243" max="10243" width="19.7109375" style="1" customWidth="1"/>
    <col min="10244" max="10244" width="21" style="1" customWidth="1"/>
    <col min="10245" max="10495" width="11.42578125" style="1"/>
    <col min="10496" max="10497" width="15.5703125" style="1" customWidth="1"/>
    <col min="10498" max="10498" width="56.28515625" style="1" customWidth="1"/>
    <col min="10499" max="10499" width="19.7109375" style="1" customWidth="1"/>
    <col min="10500" max="10500" width="21" style="1" customWidth="1"/>
    <col min="10501" max="10751" width="11.42578125" style="1"/>
    <col min="10752" max="10753" width="15.5703125" style="1" customWidth="1"/>
    <col min="10754" max="10754" width="56.28515625" style="1" customWidth="1"/>
    <col min="10755" max="10755" width="19.7109375" style="1" customWidth="1"/>
    <col min="10756" max="10756" width="21" style="1" customWidth="1"/>
    <col min="10757" max="11007" width="11.42578125" style="1"/>
    <col min="11008" max="11009" width="15.5703125" style="1" customWidth="1"/>
    <col min="11010" max="11010" width="56.28515625" style="1" customWidth="1"/>
    <col min="11011" max="11011" width="19.7109375" style="1" customWidth="1"/>
    <col min="11012" max="11012" width="21" style="1" customWidth="1"/>
    <col min="11013" max="11263" width="11.42578125" style="1"/>
    <col min="11264" max="11265" width="15.5703125" style="1" customWidth="1"/>
    <col min="11266" max="11266" width="56.28515625" style="1" customWidth="1"/>
    <col min="11267" max="11267" width="19.7109375" style="1" customWidth="1"/>
    <col min="11268" max="11268" width="21" style="1" customWidth="1"/>
    <col min="11269" max="11519" width="11.42578125" style="1"/>
    <col min="11520" max="11521" width="15.5703125" style="1" customWidth="1"/>
    <col min="11522" max="11522" width="56.28515625" style="1" customWidth="1"/>
    <col min="11523" max="11523" width="19.7109375" style="1" customWidth="1"/>
    <col min="11524" max="11524" width="21" style="1" customWidth="1"/>
    <col min="11525" max="11775" width="11.42578125" style="1"/>
    <col min="11776" max="11777" width="15.5703125" style="1" customWidth="1"/>
    <col min="11778" max="11778" width="56.28515625" style="1" customWidth="1"/>
    <col min="11779" max="11779" width="19.7109375" style="1" customWidth="1"/>
    <col min="11780" max="11780" width="21" style="1" customWidth="1"/>
    <col min="11781" max="12031" width="11.42578125" style="1"/>
    <col min="12032" max="12033" width="15.5703125" style="1" customWidth="1"/>
    <col min="12034" max="12034" width="56.28515625" style="1" customWidth="1"/>
    <col min="12035" max="12035" width="19.7109375" style="1" customWidth="1"/>
    <col min="12036" max="12036" width="21" style="1" customWidth="1"/>
    <col min="12037" max="12287" width="11.42578125" style="1"/>
    <col min="12288" max="12289" width="15.5703125" style="1" customWidth="1"/>
    <col min="12290" max="12290" width="56.28515625" style="1" customWidth="1"/>
    <col min="12291" max="12291" width="19.7109375" style="1" customWidth="1"/>
    <col min="12292" max="12292" width="21" style="1" customWidth="1"/>
    <col min="12293" max="12543" width="11.42578125" style="1"/>
    <col min="12544" max="12545" width="15.5703125" style="1" customWidth="1"/>
    <col min="12546" max="12546" width="56.28515625" style="1" customWidth="1"/>
    <col min="12547" max="12547" width="19.7109375" style="1" customWidth="1"/>
    <col min="12548" max="12548" width="21" style="1" customWidth="1"/>
    <col min="12549" max="12799" width="11.42578125" style="1"/>
    <col min="12800" max="12801" width="15.5703125" style="1" customWidth="1"/>
    <col min="12802" max="12802" width="56.28515625" style="1" customWidth="1"/>
    <col min="12803" max="12803" width="19.7109375" style="1" customWidth="1"/>
    <col min="12804" max="12804" width="21" style="1" customWidth="1"/>
    <col min="12805" max="13055" width="11.42578125" style="1"/>
    <col min="13056" max="13057" width="15.5703125" style="1" customWidth="1"/>
    <col min="13058" max="13058" width="56.28515625" style="1" customWidth="1"/>
    <col min="13059" max="13059" width="19.7109375" style="1" customWidth="1"/>
    <col min="13060" max="13060" width="21" style="1" customWidth="1"/>
    <col min="13061" max="13311" width="11.42578125" style="1"/>
    <col min="13312" max="13313" width="15.5703125" style="1" customWidth="1"/>
    <col min="13314" max="13314" width="56.28515625" style="1" customWidth="1"/>
    <col min="13315" max="13315" width="19.7109375" style="1" customWidth="1"/>
    <col min="13316" max="13316" width="21" style="1" customWidth="1"/>
    <col min="13317" max="13567" width="11.42578125" style="1"/>
    <col min="13568" max="13569" width="15.5703125" style="1" customWidth="1"/>
    <col min="13570" max="13570" width="56.28515625" style="1" customWidth="1"/>
    <col min="13571" max="13571" width="19.7109375" style="1" customWidth="1"/>
    <col min="13572" max="13572" width="21" style="1" customWidth="1"/>
    <col min="13573" max="13823" width="11.42578125" style="1"/>
    <col min="13824" max="13825" width="15.5703125" style="1" customWidth="1"/>
    <col min="13826" max="13826" width="56.28515625" style="1" customWidth="1"/>
    <col min="13827" max="13827" width="19.7109375" style="1" customWidth="1"/>
    <col min="13828" max="13828" width="21" style="1" customWidth="1"/>
    <col min="13829" max="14079" width="11.42578125" style="1"/>
    <col min="14080" max="14081" width="15.5703125" style="1" customWidth="1"/>
    <col min="14082" max="14082" width="56.28515625" style="1" customWidth="1"/>
    <col min="14083" max="14083" width="19.7109375" style="1" customWidth="1"/>
    <col min="14084" max="14084" width="21" style="1" customWidth="1"/>
    <col min="14085" max="14335" width="11.42578125" style="1"/>
    <col min="14336" max="14337" width="15.5703125" style="1" customWidth="1"/>
    <col min="14338" max="14338" width="56.28515625" style="1" customWidth="1"/>
    <col min="14339" max="14339" width="19.7109375" style="1" customWidth="1"/>
    <col min="14340" max="14340" width="21" style="1" customWidth="1"/>
    <col min="14341" max="14591" width="11.42578125" style="1"/>
    <col min="14592" max="14593" width="15.5703125" style="1" customWidth="1"/>
    <col min="14594" max="14594" width="56.28515625" style="1" customWidth="1"/>
    <col min="14595" max="14595" width="19.7109375" style="1" customWidth="1"/>
    <col min="14596" max="14596" width="21" style="1" customWidth="1"/>
    <col min="14597" max="14847" width="11.42578125" style="1"/>
    <col min="14848" max="14849" width="15.5703125" style="1" customWidth="1"/>
    <col min="14850" max="14850" width="56.28515625" style="1" customWidth="1"/>
    <col min="14851" max="14851" width="19.7109375" style="1" customWidth="1"/>
    <col min="14852" max="14852" width="21" style="1" customWidth="1"/>
    <col min="14853" max="15103" width="11.42578125" style="1"/>
    <col min="15104" max="15105" width="15.5703125" style="1" customWidth="1"/>
    <col min="15106" max="15106" width="56.28515625" style="1" customWidth="1"/>
    <col min="15107" max="15107" width="19.7109375" style="1" customWidth="1"/>
    <col min="15108" max="15108" width="21" style="1" customWidth="1"/>
    <col min="15109" max="15359" width="11.42578125" style="1"/>
    <col min="15360" max="15361" width="15.5703125" style="1" customWidth="1"/>
    <col min="15362" max="15362" width="56.28515625" style="1" customWidth="1"/>
    <col min="15363" max="15363" width="19.7109375" style="1" customWidth="1"/>
    <col min="15364" max="15364" width="21" style="1" customWidth="1"/>
    <col min="15365" max="15615" width="11.42578125" style="1"/>
    <col min="15616" max="15617" width="15.5703125" style="1" customWidth="1"/>
    <col min="15618" max="15618" width="56.28515625" style="1" customWidth="1"/>
    <col min="15619" max="15619" width="19.7109375" style="1" customWidth="1"/>
    <col min="15620" max="15620" width="21" style="1" customWidth="1"/>
    <col min="15621" max="15871" width="11.42578125" style="1"/>
    <col min="15872" max="15873" width="15.5703125" style="1" customWidth="1"/>
    <col min="15874" max="15874" width="56.28515625" style="1" customWidth="1"/>
    <col min="15875" max="15875" width="19.7109375" style="1" customWidth="1"/>
    <col min="15876" max="15876" width="21" style="1" customWidth="1"/>
    <col min="15877" max="16127" width="11.42578125" style="1"/>
    <col min="16128" max="16129" width="15.5703125" style="1" customWidth="1"/>
    <col min="16130" max="16130" width="56.28515625" style="1" customWidth="1"/>
    <col min="16131" max="16131" width="19.7109375" style="1" customWidth="1"/>
    <col min="16132" max="16132" width="21" style="1" customWidth="1"/>
    <col min="16133" max="16384" width="11.42578125" style="1"/>
  </cols>
  <sheetData>
    <row r="1" spans="1:7" ht="22.5" customHeight="1" x14ac:dyDescent="0.25">
      <c r="A1" s="41"/>
      <c r="B1" s="62"/>
      <c r="C1" s="68"/>
      <c r="D1" s="68"/>
      <c r="E1" s="68"/>
    </row>
    <row r="2" spans="1:7" ht="22.5" customHeight="1" x14ac:dyDescent="0.25">
      <c r="A2" s="79" t="s">
        <v>149</v>
      </c>
      <c r="B2" s="79"/>
      <c r="C2" s="79"/>
      <c r="D2" s="79"/>
      <c r="E2" s="79"/>
    </row>
    <row r="3" spans="1:7" ht="22.5" customHeight="1" x14ac:dyDescent="0.25">
      <c r="A3" s="42"/>
      <c r="B3" s="51"/>
      <c r="C3" s="61"/>
      <c r="D3" s="69"/>
      <c r="E3" s="69"/>
    </row>
    <row r="4" spans="1:7" ht="20.25" customHeight="1" x14ac:dyDescent="0.25">
      <c r="A4" s="42"/>
      <c r="B4" s="65"/>
      <c r="C4" s="61"/>
      <c r="D4" s="69"/>
      <c r="E4" s="69"/>
    </row>
    <row r="5" spans="1:7" x14ac:dyDescent="0.25">
      <c r="A5" s="70"/>
      <c r="E5" s="66" t="s">
        <v>185</v>
      </c>
    </row>
    <row r="6" spans="1:7" ht="30.75" customHeight="1" x14ac:dyDescent="0.25">
      <c r="A6" s="2" t="s">
        <v>0</v>
      </c>
      <c r="B6" s="3" t="s">
        <v>68</v>
      </c>
      <c r="C6" s="4" t="s">
        <v>182</v>
      </c>
      <c r="D6" s="4" t="s">
        <v>183</v>
      </c>
      <c r="E6" s="4" t="s">
        <v>184</v>
      </c>
    </row>
    <row r="7" spans="1:7" s="8" customFormat="1" x14ac:dyDescent="0.25">
      <c r="A7" s="5" t="s">
        <v>67</v>
      </c>
      <c r="B7" s="6" t="s">
        <v>53</v>
      </c>
      <c r="C7" s="7">
        <v>755196566</v>
      </c>
      <c r="D7" s="7">
        <v>1168117868.1600001</v>
      </c>
      <c r="E7" s="7">
        <f>IFERROR(((D7/C7)*100),0)</f>
        <v>154.67732783096369</v>
      </c>
      <c r="G7" s="71"/>
    </row>
    <row r="8" spans="1:7" s="8" customFormat="1" x14ac:dyDescent="0.25">
      <c r="A8" s="9" t="s">
        <v>72</v>
      </c>
      <c r="B8" s="6" t="s">
        <v>54</v>
      </c>
      <c r="C8" s="7">
        <f>+C9+C47</f>
        <v>55724120000</v>
      </c>
      <c r="D8" s="7">
        <f>+D9+D47</f>
        <v>18257158480.82</v>
      </c>
      <c r="E8" s="7">
        <f t="shared" ref="E8:E11" si="0">IFERROR(((D8/C8)*100),0)</f>
        <v>32.763475638233494</v>
      </c>
      <c r="G8" s="71"/>
    </row>
    <row r="9" spans="1:7" s="8" customFormat="1" x14ac:dyDescent="0.25">
      <c r="A9" s="9">
        <v>1025</v>
      </c>
      <c r="B9" s="6" t="s">
        <v>55</v>
      </c>
      <c r="C9" s="7">
        <f>+C10+C21+C35+C38+C41+C44</f>
        <v>13376120000</v>
      </c>
      <c r="D9" s="7">
        <f>+D10+D21+D35+D38+D41+D44</f>
        <v>2793118315.8200002</v>
      </c>
      <c r="E9" s="7">
        <f t="shared" si="0"/>
        <v>20.881379023364026</v>
      </c>
      <c r="G9" s="71"/>
    </row>
    <row r="10" spans="1:7" s="8" customFormat="1" ht="27.75" customHeight="1" x14ac:dyDescent="0.25">
      <c r="A10" s="9">
        <v>10250102</v>
      </c>
      <c r="B10" s="6" t="s">
        <v>14</v>
      </c>
      <c r="C10" s="7">
        <f>+C11+C15+C17+C19</f>
        <v>1735472684</v>
      </c>
      <c r="D10" s="7">
        <f>+D11+D15+D17+D19</f>
        <v>436054749.56</v>
      </c>
      <c r="E10" s="7">
        <f t="shared" si="0"/>
        <v>25.125993257062408</v>
      </c>
      <c r="G10" s="71"/>
    </row>
    <row r="11" spans="1:7" s="8" customFormat="1" ht="27.75" customHeight="1" x14ac:dyDescent="0.25">
      <c r="A11" s="9">
        <v>1025010203</v>
      </c>
      <c r="B11" s="6" t="s">
        <v>85</v>
      </c>
      <c r="C11" s="7">
        <f>SUM(C12:C14)</f>
        <v>26614916</v>
      </c>
      <c r="D11" s="7">
        <f>SUM(D12:D14)</f>
        <v>428571.42</v>
      </c>
      <c r="E11" s="7">
        <f t="shared" si="0"/>
        <v>1.6102677911889709</v>
      </c>
      <c r="G11" s="71"/>
    </row>
    <row r="12" spans="1:7" s="8" customFormat="1" x14ac:dyDescent="0.25">
      <c r="A12" s="74">
        <v>10250102036</v>
      </c>
      <c r="B12" s="10" t="s">
        <v>15</v>
      </c>
      <c r="C12" s="11">
        <v>8300000</v>
      </c>
      <c r="D12" s="11">
        <f>VLOOKUP(A12,[1]ING!$A$5:$H$54,8,0)</f>
        <v>0</v>
      </c>
      <c r="E12" s="11">
        <f>IFERROR(((D12/C12)*100),0)</f>
        <v>0</v>
      </c>
      <c r="G12" s="71"/>
    </row>
    <row r="13" spans="1:7" s="8" customFormat="1" x14ac:dyDescent="0.25">
      <c r="A13" s="75">
        <v>10250102038</v>
      </c>
      <c r="B13" s="12" t="s">
        <v>16</v>
      </c>
      <c r="C13" s="13">
        <v>9014916</v>
      </c>
      <c r="D13" s="13">
        <f>VLOOKUP(A13,[1]ING!$A$5:$H$54,8,0)</f>
        <v>0</v>
      </c>
      <c r="E13" s="13">
        <f t="shared" ref="E13:E56" si="1">IFERROR(((D13/C13)*100),0)</f>
        <v>0</v>
      </c>
      <c r="G13" s="71"/>
    </row>
    <row r="14" spans="1:7" s="8" customFormat="1" x14ac:dyDescent="0.25">
      <c r="A14" s="75">
        <v>10250102039</v>
      </c>
      <c r="B14" s="12" t="s">
        <v>134</v>
      </c>
      <c r="C14" s="13">
        <v>9300000</v>
      </c>
      <c r="D14" s="13">
        <f>VLOOKUP(A14,[1]ING!$A$5:$H$54,8,0)</f>
        <v>428571.42</v>
      </c>
      <c r="E14" s="13">
        <f t="shared" si="1"/>
        <v>4.6082948387096767</v>
      </c>
      <c r="G14" s="71"/>
    </row>
    <row r="15" spans="1:7" s="8" customFormat="1" x14ac:dyDescent="0.25">
      <c r="A15" s="9">
        <v>1025010207</v>
      </c>
      <c r="B15" s="6" t="s">
        <v>17</v>
      </c>
      <c r="C15" s="7">
        <f>+C16</f>
        <v>1290000080</v>
      </c>
      <c r="D15" s="7">
        <f>+D16</f>
        <v>349652868.87</v>
      </c>
      <c r="E15" s="7">
        <f t="shared" si="1"/>
        <v>27.104871874891668</v>
      </c>
      <c r="G15" s="71"/>
    </row>
    <row r="16" spans="1:7" s="8" customFormat="1" ht="27.75" customHeight="1" x14ac:dyDescent="0.25">
      <c r="A16" s="75">
        <v>10250102071</v>
      </c>
      <c r="B16" s="12" t="s">
        <v>40</v>
      </c>
      <c r="C16" s="13">
        <v>1290000080</v>
      </c>
      <c r="D16" s="11">
        <f>VLOOKUP(A16,[1]ING!$A$5:$H$54,8,0)</f>
        <v>349652868.87</v>
      </c>
      <c r="E16" s="13">
        <f t="shared" si="1"/>
        <v>27.104871874891668</v>
      </c>
      <c r="G16" s="71"/>
    </row>
    <row r="17" spans="1:7" s="8" customFormat="1" x14ac:dyDescent="0.25">
      <c r="A17" s="9">
        <v>1025010208</v>
      </c>
      <c r="B17" s="6" t="s">
        <v>73</v>
      </c>
      <c r="C17" s="7">
        <f>+C18</f>
        <v>296690862</v>
      </c>
      <c r="D17" s="7">
        <f>+D18</f>
        <v>59712117.25</v>
      </c>
      <c r="E17" s="7">
        <f t="shared" si="1"/>
        <v>20.126038546478725</v>
      </c>
      <c r="G17" s="71"/>
    </row>
    <row r="18" spans="1:7" s="8" customFormat="1" ht="27.75" customHeight="1" x14ac:dyDescent="0.25">
      <c r="A18" s="75">
        <v>10250102082</v>
      </c>
      <c r="B18" s="12" t="s">
        <v>41</v>
      </c>
      <c r="C18" s="13">
        <v>296690862</v>
      </c>
      <c r="D18" s="11">
        <f>VLOOKUP(A18,[1]ING!$A$5:$H$54,8,0)</f>
        <v>59712117.25</v>
      </c>
      <c r="E18" s="13">
        <f t="shared" si="1"/>
        <v>20.126038546478725</v>
      </c>
      <c r="G18" s="71"/>
    </row>
    <row r="19" spans="1:7" s="8" customFormat="1" x14ac:dyDescent="0.25">
      <c r="A19" s="9">
        <v>1025010209</v>
      </c>
      <c r="B19" s="6" t="s">
        <v>74</v>
      </c>
      <c r="C19" s="7">
        <f>+C20</f>
        <v>122166826</v>
      </c>
      <c r="D19" s="7">
        <f>+D20</f>
        <v>26261192.02</v>
      </c>
      <c r="E19" s="7">
        <f t="shared" si="1"/>
        <v>21.49617279898882</v>
      </c>
      <c r="G19" s="71"/>
    </row>
    <row r="20" spans="1:7" s="8" customFormat="1" ht="27.75" customHeight="1" x14ac:dyDescent="0.25">
      <c r="A20" s="75">
        <v>10250102092</v>
      </c>
      <c r="B20" s="12" t="s">
        <v>42</v>
      </c>
      <c r="C20" s="13">
        <v>122166826</v>
      </c>
      <c r="D20" s="11">
        <f>VLOOKUP(A20,[1]ING!$A$5:$H$54,8,0)</f>
        <v>26261192.02</v>
      </c>
      <c r="E20" s="13">
        <f t="shared" si="1"/>
        <v>21.49617279898882</v>
      </c>
      <c r="G20" s="71"/>
    </row>
    <row r="21" spans="1:7" s="8" customFormat="1" ht="25.5" x14ac:dyDescent="0.25">
      <c r="A21" s="9">
        <v>10250103</v>
      </c>
      <c r="B21" s="6" t="s">
        <v>56</v>
      </c>
      <c r="C21" s="7">
        <f>+C22+C24+C27+C30</f>
        <v>3358461105</v>
      </c>
      <c r="D21" s="7">
        <f>+D22+D24+D27+D30</f>
        <v>1396903490.0600002</v>
      </c>
      <c r="E21" s="7">
        <f t="shared" si="1"/>
        <v>41.59355866829371</v>
      </c>
      <c r="G21" s="71"/>
    </row>
    <row r="22" spans="1:7" s="8" customFormat="1" x14ac:dyDescent="0.25">
      <c r="A22" s="9">
        <v>1025010301</v>
      </c>
      <c r="B22" s="6" t="s">
        <v>75</v>
      </c>
      <c r="C22" s="7">
        <f>+C23</f>
        <v>2800679746</v>
      </c>
      <c r="D22" s="7">
        <f>+D23</f>
        <v>1056616979.85</v>
      </c>
      <c r="E22" s="7">
        <f t="shared" si="1"/>
        <v>37.727161820593253</v>
      </c>
      <c r="G22" s="71"/>
    </row>
    <row r="23" spans="1:7" s="8" customFormat="1" ht="25.5" x14ac:dyDescent="0.25">
      <c r="A23" s="74">
        <v>10250103019</v>
      </c>
      <c r="B23" s="12" t="s">
        <v>57</v>
      </c>
      <c r="C23" s="11">
        <v>2800679746</v>
      </c>
      <c r="D23" s="11">
        <f>VLOOKUP(A23,[1]ING!$A$5:$H$54,8,0)</f>
        <v>1056616979.85</v>
      </c>
      <c r="E23" s="13">
        <f t="shared" si="1"/>
        <v>37.727161820593253</v>
      </c>
      <c r="G23" s="71"/>
    </row>
    <row r="24" spans="1:7" s="8" customFormat="1" ht="27" customHeight="1" x14ac:dyDescent="0.25">
      <c r="A24" s="9">
        <v>1025010302</v>
      </c>
      <c r="B24" s="6" t="s">
        <v>76</v>
      </c>
      <c r="C24" s="7">
        <f>SUM(C25:C26)</f>
        <v>20070264</v>
      </c>
      <c r="D24" s="7">
        <f>SUM(D25:D26)</f>
        <v>6255554</v>
      </c>
      <c r="E24" s="7">
        <f t="shared" si="1"/>
        <v>31.168269635117902</v>
      </c>
      <c r="G24" s="71"/>
    </row>
    <row r="25" spans="1:7" s="8" customFormat="1" x14ac:dyDescent="0.25">
      <c r="A25" s="75">
        <v>10250103021</v>
      </c>
      <c r="B25" s="12" t="s">
        <v>19</v>
      </c>
      <c r="C25" s="13">
        <v>15070264</v>
      </c>
      <c r="D25" s="11">
        <f>VLOOKUP(A25,[1]ING!$A$5:$H$54,8,0)</f>
        <v>0</v>
      </c>
      <c r="E25" s="13">
        <f t="shared" si="1"/>
        <v>0</v>
      </c>
      <c r="G25" s="71"/>
    </row>
    <row r="26" spans="1:7" s="8" customFormat="1" x14ac:dyDescent="0.25">
      <c r="A26" s="75">
        <v>10250103022</v>
      </c>
      <c r="B26" s="12" t="s">
        <v>58</v>
      </c>
      <c r="C26" s="13">
        <v>5000000</v>
      </c>
      <c r="D26" s="67">
        <f>VLOOKUP(A26,[1]ING!$A$5:$H$54,8,0)</f>
        <v>6255554</v>
      </c>
      <c r="E26" s="13">
        <f t="shared" si="1"/>
        <v>125.11108</v>
      </c>
      <c r="G26" s="71"/>
    </row>
    <row r="27" spans="1:7" s="8" customFormat="1" x14ac:dyDescent="0.25">
      <c r="A27" s="9">
        <v>1025010307</v>
      </c>
      <c r="B27" s="6" t="s">
        <v>77</v>
      </c>
      <c r="C27" s="7">
        <f>SUM(C28:C29)</f>
        <v>266585466</v>
      </c>
      <c r="D27" s="7">
        <f>SUM(D28:D29)</f>
        <v>88515200.819999993</v>
      </c>
      <c r="E27" s="7">
        <f t="shared" si="1"/>
        <v>33.203310798646463</v>
      </c>
      <c r="G27" s="71"/>
    </row>
    <row r="28" spans="1:7" s="8" customFormat="1" x14ac:dyDescent="0.25">
      <c r="A28" s="75">
        <v>10250103071</v>
      </c>
      <c r="B28" s="12" t="s">
        <v>20</v>
      </c>
      <c r="C28" s="13">
        <v>100000000</v>
      </c>
      <c r="D28" s="11">
        <f>VLOOKUP(A28,[1]ING!$A$5:$H$54,8,0)</f>
        <v>7353691.1900000004</v>
      </c>
      <c r="E28" s="13">
        <f t="shared" si="1"/>
        <v>7.3536911900000002</v>
      </c>
      <c r="G28" s="71"/>
    </row>
    <row r="29" spans="1:7" s="8" customFormat="1" x14ac:dyDescent="0.25">
      <c r="A29" s="75">
        <v>10250103072</v>
      </c>
      <c r="B29" s="12" t="s">
        <v>21</v>
      </c>
      <c r="C29" s="13">
        <v>166585466</v>
      </c>
      <c r="D29" s="67">
        <f>VLOOKUP(A29,[1]ING!$A$5:$H$54,8,0)</f>
        <v>81161509.629999995</v>
      </c>
      <c r="E29" s="13">
        <f t="shared" si="1"/>
        <v>48.720642669991385</v>
      </c>
      <c r="G29" s="71"/>
    </row>
    <row r="30" spans="1:7" s="8" customFormat="1" x14ac:dyDescent="0.25">
      <c r="A30" s="9">
        <v>1025010308</v>
      </c>
      <c r="B30" s="6" t="s">
        <v>78</v>
      </c>
      <c r="C30" s="7">
        <f>+SUM(C31:C34)</f>
        <v>271125629</v>
      </c>
      <c r="D30" s="7">
        <f>+SUM(D31:D34)</f>
        <v>245515755.39000002</v>
      </c>
      <c r="E30" s="7">
        <f t="shared" si="1"/>
        <v>90.554240960377825</v>
      </c>
      <c r="G30" s="71"/>
    </row>
    <row r="31" spans="1:7" s="8" customFormat="1" x14ac:dyDescent="0.25">
      <c r="A31" s="75">
        <v>10250103081</v>
      </c>
      <c r="B31" s="12" t="s">
        <v>8</v>
      </c>
      <c r="C31" s="13">
        <v>130000000</v>
      </c>
      <c r="D31" s="11">
        <f>VLOOKUP(A31,[1]ING!$A$5:$H$54,8,0)</f>
        <v>14387640.640000001</v>
      </c>
      <c r="E31" s="13">
        <f t="shared" si="1"/>
        <v>11.067415876923077</v>
      </c>
      <c r="G31" s="71"/>
    </row>
    <row r="32" spans="1:7" s="8" customFormat="1" x14ac:dyDescent="0.25">
      <c r="A32" s="75">
        <v>10250103082</v>
      </c>
      <c r="B32" s="12" t="s">
        <v>52</v>
      </c>
      <c r="C32" s="13">
        <v>121125629</v>
      </c>
      <c r="D32" s="13">
        <f>VLOOKUP(A32,[1]ING!$A$5:$H$54,8,0)</f>
        <v>225498648.53999999</v>
      </c>
      <c r="E32" s="13">
        <f t="shared" si="1"/>
        <v>186.16922809952962</v>
      </c>
      <c r="G32" s="71"/>
    </row>
    <row r="33" spans="1:7" s="8" customFormat="1" x14ac:dyDescent="0.25">
      <c r="A33" s="75">
        <v>10250103083</v>
      </c>
      <c r="B33" s="12" t="s">
        <v>9</v>
      </c>
      <c r="C33" s="13">
        <v>15000000</v>
      </c>
      <c r="D33" s="13">
        <f>VLOOKUP(A33,[1]ING!$A$5:$H$54,8,0)</f>
        <v>1662994.44</v>
      </c>
      <c r="E33" s="13">
        <f t="shared" si="1"/>
        <v>11.0866296</v>
      </c>
      <c r="G33" s="71"/>
    </row>
    <row r="34" spans="1:7" s="8" customFormat="1" x14ac:dyDescent="0.25">
      <c r="A34" s="75">
        <v>10250103085</v>
      </c>
      <c r="B34" s="12" t="s">
        <v>22</v>
      </c>
      <c r="C34" s="13">
        <v>5000000</v>
      </c>
      <c r="D34" s="13">
        <f>VLOOKUP(A34,[1]ING!$A$5:$H$54,8,0)</f>
        <v>3966471.77</v>
      </c>
      <c r="E34" s="13">
        <f t="shared" si="1"/>
        <v>79.329435400000008</v>
      </c>
      <c r="G34" s="71"/>
    </row>
    <row r="35" spans="1:7" s="8" customFormat="1" x14ac:dyDescent="0.25">
      <c r="A35" s="9">
        <v>10250104</v>
      </c>
      <c r="B35" s="6" t="s">
        <v>59</v>
      </c>
      <c r="C35" s="7">
        <f t="shared" ref="C35:D36" si="2">+C36</f>
        <v>2586211</v>
      </c>
      <c r="D35" s="7">
        <f t="shared" si="2"/>
        <v>2639244.9300000002</v>
      </c>
      <c r="E35" s="7">
        <f t="shared" si="1"/>
        <v>102.05064203964798</v>
      </c>
      <c r="G35" s="71"/>
    </row>
    <row r="36" spans="1:7" s="8" customFormat="1" x14ac:dyDescent="0.25">
      <c r="A36" s="9">
        <v>1025010402</v>
      </c>
      <c r="B36" s="6" t="s">
        <v>24</v>
      </c>
      <c r="C36" s="7">
        <f t="shared" si="2"/>
        <v>2586211</v>
      </c>
      <c r="D36" s="7">
        <f t="shared" si="2"/>
        <v>2639244.9300000002</v>
      </c>
      <c r="E36" s="7">
        <f t="shared" si="1"/>
        <v>102.05064203964798</v>
      </c>
      <c r="G36" s="71"/>
    </row>
    <row r="37" spans="1:7" s="8" customFormat="1" x14ac:dyDescent="0.25">
      <c r="A37" s="75">
        <v>10250104024</v>
      </c>
      <c r="B37" s="12" t="s">
        <v>60</v>
      </c>
      <c r="C37" s="13">
        <v>2586211</v>
      </c>
      <c r="D37" s="11">
        <f>VLOOKUP(A37,[1]ING!$A$5:$H$54,8,0)</f>
        <v>2639244.9300000002</v>
      </c>
      <c r="E37" s="13">
        <f t="shared" si="1"/>
        <v>102.05064203964798</v>
      </c>
      <c r="G37" s="71"/>
    </row>
    <row r="38" spans="1:7" s="8" customFormat="1" ht="25.5" x14ac:dyDescent="0.25">
      <c r="A38" s="9">
        <v>10250107</v>
      </c>
      <c r="B38" s="6" t="s">
        <v>27</v>
      </c>
      <c r="C38" s="7">
        <f t="shared" ref="C38:D39" si="3">+C39</f>
        <v>81861828</v>
      </c>
      <c r="D38" s="7">
        <f t="shared" si="3"/>
        <v>72586433</v>
      </c>
      <c r="E38" s="7">
        <f t="shared" si="1"/>
        <v>88.669450430547442</v>
      </c>
      <c r="G38" s="71"/>
    </row>
    <row r="39" spans="1:7" s="8" customFormat="1" x14ac:dyDescent="0.25">
      <c r="A39" s="9">
        <v>1025010702</v>
      </c>
      <c r="B39" s="6" t="s">
        <v>79</v>
      </c>
      <c r="C39" s="7">
        <f t="shared" si="3"/>
        <v>81861828</v>
      </c>
      <c r="D39" s="7">
        <f t="shared" si="3"/>
        <v>72586433</v>
      </c>
      <c r="E39" s="7">
        <f t="shared" si="1"/>
        <v>88.669450430547442</v>
      </c>
      <c r="G39" s="71"/>
    </row>
    <row r="40" spans="1:7" s="8" customFormat="1" x14ac:dyDescent="0.25">
      <c r="A40" s="74">
        <v>10250107021</v>
      </c>
      <c r="B40" s="12" t="s">
        <v>28</v>
      </c>
      <c r="C40" s="11">
        <v>81861828</v>
      </c>
      <c r="D40" s="11">
        <f>VLOOKUP(A40,[1]ING!$A$5:$H$54,8,0)</f>
        <v>72586433</v>
      </c>
      <c r="E40" s="13">
        <f t="shared" si="1"/>
        <v>88.669450430547442</v>
      </c>
      <c r="G40" s="71"/>
    </row>
    <row r="41" spans="1:7" s="8" customFormat="1" ht="29.25" customHeight="1" x14ac:dyDescent="0.25">
      <c r="A41" s="9">
        <v>10250108</v>
      </c>
      <c r="B41" s="6" t="s">
        <v>61</v>
      </c>
      <c r="C41" s="7">
        <f t="shared" ref="C41:D42" si="4">+C42</f>
        <v>1397738172</v>
      </c>
      <c r="D41" s="7">
        <f t="shared" si="4"/>
        <v>0</v>
      </c>
      <c r="E41" s="7">
        <f t="shared" si="1"/>
        <v>0</v>
      </c>
      <c r="G41" s="71"/>
    </row>
    <row r="42" spans="1:7" s="8" customFormat="1" x14ac:dyDescent="0.25">
      <c r="A42" s="9">
        <v>1025010805</v>
      </c>
      <c r="B42" s="6" t="s">
        <v>80</v>
      </c>
      <c r="C42" s="7">
        <f t="shared" si="4"/>
        <v>1397738172</v>
      </c>
      <c r="D42" s="7">
        <f t="shared" si="4"/>
        <v>0</v>
      </c>
      <c r="E42" s="7">
        <f t="shared" si="1"/>
        <v>0</v>
      </c>
      <c r="G42" s="71"/>
    </row>
    <row r="43" spans="1:7" s="8" customFormat="1" x14ac:dyDescent="0.25">
      <c r="A43" s="74">
        <v>10250108059</v>
      </c>
      <c r="B43" s="12" t="s">
        <v>30</v>
      </c>
      <c r="C43" s="11">
        <v>1397738172</v>
      </c>
      <c r="D43" s="11">
        <f>VLOOKUP(A43,[1]ING!$A$5:$H$54,8,0)</f>
        <v>0</v>
      </c>
      <c r="E43" s="13">
        <f t="shared" si="1"/>
        <v>0</v>
      </c>
      <c r="G43" s="71"/>
    </row>
    <row r="44" spans="1:7" s="8" customFormat="1" ht="12.75" customHeight="1" x14ac:dyDescent="0.25">
      <c r="A44" s="9">
        <v>10250109</v>
      </c>
      <c r="B44" s="6" t="s">
        <v>31</v>
      </c>
      <c r="C44" s="7">
        <f t="shared" ref="C44:D45" si="5">+C45</f>
        <v>6800000000</v>
      </c>
      <c r="D44" s="7">
        <f t="shared" si="5"/>
        <v>884934398.26999998</v>
      </c>
      <c r="E44" s="7">
        <f t="shared" si="1"/>
        <v>13.013741151029413</v>
      </c>
      <c r="G44" s="71"/>
    </row>
    <row r="45" spans="1:7" s="8" customFormat="1" x14ac:dyDescent="0.25">
      <c r="A45" s="9">
        <v>1025010907</v>
      </c>
      <c r="B45" s="6" t="s">
        <v>81</v>
      </c>
      <c r="C45" s="7">
        <f t="shared" si="5"/>
        <v>6800000000</v>
      </c>
      <c r="D45" s="7">
        <f t="shared" si="5"/>
        <v>884934398.26999998</v>
      </c>
      <c r="E45" s="7">
        <f t="shared" si="1"/>
        <v>13.013741151029413</v>
      </c>
      <c r="G45" s="71"/>
    </row>
    <row r="46" spans="1:7" s="8" customFormat="1" x14ac:dyDescent="0.25">
      <c r="A46" s="76">
        <v>10250109079</v>
      </c>
      <c r="B46" s="14" t="s">
        <v>32</v>
      </c>
      <c r="C46" s="15">
        <v>6800000000</v>
      </c>
      <c r="D46" s="11">
        <f>VLOOKUP(A46,[1]ING!$A$5:$H$54,8,0)</f>
        <v>884934398.26999998</v>
      </c>
      <c r="E46" s="13">
        <f t="shared" si="1"/>
        <v>13.013741151029413</v>
      </c>
      <c r="G46" s="71"/>
    </row>
    <row r="47" spans="1:7" s="8" customFormat="1" x14ac:dyDescent="0.25">
      <c r="A47" s="9">
        <v>1026</v>
      </c>
      <c r="B47" s="6" t="s">
        <v>62</v>
      </c>
      <c r="C47" s="7">
        <f t="shared" ref="C47:D49" si="6">+C48</f>
        <v>42348000000</v>
      </c>
      <c r="D47" s="7">
        <f t="shared" si="6"/>
        <v>15464040165</v>
      </c>
      <c r="E47" s="7">
        <f t="shared" si="1"/>
        <v>36.516577323604423</v>
      </c>
      <c r="G47" s="71"/>
    </row>
    <row r="48" spans="1:7" s="8" customFormat="1" x14ac:dyDescent="0.25">
      <c r="A48" s="9">
        <v>102604</v>
      </c>
      <c r="B48" s="6" t="s">
        <v>82</v>
      </c>
      <c r="C48" s="7">
        <f t="shared" si="6"/>
        <v>42348000000</v>
      </c>
      <c r="D48" s="7">
        <f t="shared" si="6"/>
        <v>15464040165</v>
      </c>
      <c r="E48" s="7">
        <f t="shared" si="1"/>
        <v>36.516577323604423</v>
      </c>
      <c r="G48" s="71"/>
    </row>
    <row r="49" spans="1:7" s="8" customFormat="1" ht="25.5" x14ac:dyDescent="0.25">
      <c r="A49" s="9">
        <v>10260404</v>
      </c>
      <c r="B49" s="6" t="s">
        <v>83</v>
      </c>
      <c r="C49" s="7">
        <f t="shared" si="6"/>
        <v>42348000000</v>
      </c>
      <c r="D49" s="7">
        <f t="shared" si="6"/>
        <v>15464040165</v>
      </c>
      <c r="E49" s="7">
        <f t="shared" si="1"/>
        <v>36.516577323604423</v>
      </c>
      <c r="G49" s="71"/>
    </row>
    <row r="50" spans="1:7" s="8" customFormat="1" ht="25.5" x14ac:dyDescent="0.25">
      <c r="A50" s="76">
        <v>1026040401</v>
      </c>
      <c r="B50" s="16" t="s">
        <v>84</v>
      </c>
      <c r="C50" s="15">
        <v>42348000000</v>
      </c>
      <c r="D50" s="11">
        <f>VLOOKUP(A50,[1]ING!$A$5:$H$54,8,0)</f>
        <v>15464040165</v>
      </c>
      <c r="E50" s="13">
        <f t="shared" si="1"/>
        <v>36.516577323604423</v>
      </c>
      <c r="G50" s="71"/>
    </row>
    <row r="51" spans="1:7" s="8" customFormat="1" x14ac:dyDescent="0.25">
      <c r="A51" s="9" t="s">
        <v>69</v>
      </c>
      <c r="B51" s="6" t="s">
        <v>63</v>
      </c>
      <c r="C51" s="7">
        <f t="shared" ref="C51:D53" si="7">+C52</f>
        <v>30665691</v>
      </c>
      <c r="D51" s="7">
        <f t="shared" si="7"/>
        <v>14041406.960000001</v>
      </c>
      <c r="E51" s="7">
        <f t="shared" si="1"/>
        <v>45.788653384657138</v>
      </c>
      <c r="F51" s="37"/>
      <c r="G51" s="71"/>
    </row>
    <row r="52" spans="1:7" s="8" customFormat="1" x14ac:dyDescent="0.25">
      <c r="A52" s="9">
        <v>205</v>
      </c>
      <c r="B52" s="6" t="s">
        <v>64</v>
      </c>
      <c r="C52" s="7">
        <f t="shared" si="7"/>
        <v>30665691</v>
      </c>
      <c r="D52" s="7">
        <f t="shared" si="7"/>
        <v>14041406.960000001</v>
      </c>
      <c r="E52" s="7">
        <f t="shared" si="1"/>
        <v>45.788653384657138</v>
      </c>
      <c r="G52" s="71"/>
    </row>
    <row r="53" spans="1:7" s="8" customFormat="1" x14ac:dyDescent="0.25">
      <c r="A53" s="9">
        <v>2051</v>
      </c>
      <c r="B53" s="6" t="s">
        <v>65</v>
      </c>
      <c r="C53" s="7">
        <f t="shared" si="7"/>
        <v>30665691</v>
      </c>
      <c r="D53" s="7">
        <f t="shared" si="7"/>
        <v>14041406.960000001</v>
      </c>
      <c r="E53" s="7">
        <f t="shared" si="1"/>
        <v>45.788653384657138</v>
      </c>
      <c r="G53" s="71"/>
    </row>
    <row r="54" spans="1:7" s="8" customFormat="1" x14ac:dyDescent="0.25">
      <c r="A54" s="75">
        <v>205102</v>
      </c>
      <c r="B54" s="12" t="s">
        <v>66</v>
      </c>
      <c r="C54" s="13">
        <v>30665691</v>
      </c>
      <c r="D54" s="11">
        <f>VLOOKUP(A54,[1]ING!$A$5:$H$54,8,0)</f>
        <v>14041406.960000001</v>
      </c>
      <c r="E54" s="13">
        <f t="shared" si="1"/>
        <v>45.788653384657138</v>
      </c>
      <c r="G54" s="71"/>
    </row>
    <row r="55" spans="1:7" s="8" customFormat="1" x14ac:dyDescent="0.25">
      <c r="A55" s="77" t="s">
        <v>70</v>
      </c>
      <c r="B55" s="78"/>
      <c r="C55" s="36">
        <f>+C51+C8</f>
        <v>55754785691</v>
      </c>
      <c r="D55" s="36">
        <f>+D51+D8</f>
        <v>18271199887.779999</v>
      </c>
      <c r="E55" s="36">
        <f t="shared" si="1"/>
        <v>32.770639616554668</v>
      </c>
      <c r="F55" s="37"/>
      <c r="G55" s="73"/>
    </row>
    <row r="56" spans="1:7" x14ac:dyDescent="0.25">
      <c r="A56" s="77" t="s">
        <v>71</v>
      </c>
      <c r="B56" s="78"/>
      <c r="C56" s="36">
        <f>+C55+C7</f>
        <v>56509982257</v>
      </c>
      <c r="D56" s="36">
        <f>+D55+D7</f>
        <v>19439317755.939999</v>
      </c>
      <c r="E56" s="36">
        <f t="shared" si="1"/>
        <v>34.39979447796059</v>
      </c>
      <c r="F56" s="38"/>
    </row>
    <row r="57" spans="1:7" x14ac:dyDescent="0.25">
      <c r="A57" s="17"/>
      <c r="B57" s="17"/>
      <c r="C57" s="40"/>
      <c r="D57" s="38"/>
    </row>
    <row r="58" spans="1:7" x14ac:dyDescent="0.25">
      <c r="A58" s="17"/>
      <c r="B58" s="17"/>
      <c r="C58" s="52"/>
      <c r="D58" s="18"/>
      <c r="E58" s="18"/>
    </row>
    <row r="59" spans="1:7" x14ac:dyDescent="0.25">
      <c r="A59" s="17"/>
      <c r="B59" s="17"/>
    </row>
    <row r="60" spans="1:7" x14ac:dyDescent="0.25">
      <c r="A60" s="17"/>
      <c r="B60" s="17"/>
    </row>
    <row r="61" spans="1:7" x14ac:dyDescent="0.25">
      <c r="A61" s="17"/>
      <c r="B61" s="17"/>
    </row>
    <row r="62" spans="1:7" x14ac:dyDescent="0.25">
      <c r="A62" s="17"/>
      <c r="B62" s="17"/>
    </row>
    <row r="63" spans="1:7" x14ac:dyDescent="0.25">
      <c r="A63" s="17"/>
      <c r="B63" s="17"/>
    </row>
    <row r="64" spans="1:7" x14ac:dyDescent="0.25">
      <c r="A64" s="17"/>
      <c r="B64" s="17"/>
    </row>
    <row r="65" spans="1:2" x14ac:dyDescent="0.25">
      <c r="A65" s="17"/>
      <c r="B65" s="17"/>
    </row>
    <row r="66" spans="1:2" x14ac:dyDescent="0.25">
      <c r="A66" s="17"/>
      <c r="B66" s="17"/>
    </row>
    <row r="67" spans="1:2" x14ac:dyDescent="0.25">
      <c r="A67" s="17"/>
      <c r="B67" s="17"/>
    </row>
    <row r="68" spans="1:2" x14ac:dyDescent="0.25">
      <c r="A68" s="17"/>
      <c r="B68" s="17"/>
    </row>
    <row r="69" spans="1:2" x14ac:dyDescent="0.25">
      <c r="A69" s="17"/>
      <c r="B69" s="17"/>
    </row>
    <row r="70" spans="1:2" x14ac:dyDescent="0.25">
      <c r="A70" s="17"/>
      <c r="B70" s="17"/>
    </row>
    <row r="71" spans="1:2" x14ac:dyDescent="0.25">
      <c r="A71" s="17"/>
      <c r="B71" s="17"/>
    </row>
    <row r="72" spans="1:2" x14ac:dyDescent="0.25">
      <c r="A72" s="17"/>
      <c r="B72" s="17"/>
    </row>
    <row r="73" spans="1:2" x14ac:dyDescent="0.25">
      <c r="A73" s="17"/>
      <c r="B73" s="17"/>
    </row>
    <row r="74" spans="1:2" x14ac:dyDescent="0.25">
      <c r="A74" s="17"/>
      <c r="B74" s="17"/>
    </row>
    <row r="75" spans="1:2" x14ac:dyDescent="0.25">
      <c r="A75" s="17"/>
      <c r="B75" s="17"/>
    </row>
    <row r="76" spans="1:2" x14ac:dyDescent="0.25">
      <c r="A76" s="17"/>
      <c r="B76" s="17"/>
    </row>
    <row r="77" spans="1:2" x14ac:dyDescent="0.25">
      <c r="A77" s="17"/>
      <c r="B77" s="17"/>
    </row>
    <row r="78" spans="1:2" x14ac:dyDescent="0.25">
      <c r="A78" s="17"/>
      <c r="B78" s="17"/>
    </row>
  </sheetData>
  <mergeCells count="3">
    <mergeCell ref="A56:B56"/>
    <mergeCell ref="A55:B55"/>
    <mergeCell ref="A2:E2"/>
  </mergeCells>
  <printOptions horizontalCentered="1" verticalCentered="1"/>
  <pageMargins left="0" right="0" top="0.59055118110236227" bottom="0.78740157480314965" header="0" footer="0"/>
  <pageSetup scale="88" fitToHeight="2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1"/>
  <sheetViews>
    <sheetView showGridLines="0" tabSelected="1" zoomScaleNormal="100" workbookViewId="0">
      <pane xSplit="1" ySplit="9" topLeftCell="B38" activePane="bottomRight" state="frozen"/>
      <selection pane="topRight" activeCell="B1" sqref="B1"/>
      <selection pane="bottomLeft" activeCell="A10" sqref="A10"/>
      <selection pane="bottomRight" activeCell="B45" sqref="B45"/>
    </sheetView>
  </sheetViews>
  <sheetFormatPr baseColWidth="10" defaultRowHeight="12.75" x14ac:dyDescent="0.25"/>
  <cols>
    <col min="1" max="1" width="14.5703125" style="19" bestFit="1" customWidth="1"/>
    <col min="2" max="2" width="31.85546875" style="19" customWidth="1"/>
    <col min="3" max="3" width="16.85546875" style="20" hidden="1" customWidth="1"/>
    <col min="4" max="5" width="20.140625" style="20" hidden="1" customWidth="1"/>
    <col min="6" max="6" width="21.140625" style="20" hidden="1" customWidth="1"/>
    <col min="7" max="7" width="23.42578125" style="20" customWidth="1"/>
    <col min="8" max="10" width="18.140625" style="20" hidden="1" customWidth="1"/>
    <col min="11" max="11" width="16.85546875" style="20" hidden="1" customWidth="1"/>
    <col min="12" max="12" width="18.5703125" style="20" customWidth="1"/>
    <col min="13" max="17" width="15.5703125" style="20" customWidth="1"/>
    <col min="18" max="16384" width="11.42578125" style="19"/>
  </cols>
  <sheetData>
    <row r="1" spans="1:17" ht="15.75" x14ac:dyDescent="0.25">
      <c r="A1" s="61"/>
      <c r="B1" s="62"/>
      <c r="C1" s="49"/>
      <c r="D1" s="49"/>
      <c r="E1" s="49"/>
      <c r="F1" s="49"/>
      <c r="G1" s="49"/>
      <c r="H1" s="49"/>
      <c r="I1" s="63"/>
      <c r="J1" s="80"/>
      <c r="K1" s="80"/>
      <c r="L1" s="80"/>
      <c r="M1" s="80"/>
      <c r="N1" s="80"/>
      <c r="O1" s="80"/>
      <c r="P1" s="80"/>
      <c r="Q1" s="80"/>
    </row>
    <row r="2" spans="1:17" ht="15.75" x14ac:dyDescent="0.25">
      <c r="A2" s="85" t="s">
        <v>181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</row>
    <row r="3" spans="1:17" ht="20.25" x14ac:dyDescent="0.25">
      <c r="A3" s="64"/>
      <c r="B3" s="51"/>
      <c r="C3" s="49"/>
      <c r="D3" s="49"/>
      <c r="E3" s="49"/>
      <c r="F3" s="49"/>
      <c r="G3" s="50"/>
      <c r="H3" s="49"/>
      <c r="I3" s="51"/>
      <c r="J3" s="81"/>
      <c r="K3" s="81"/>
      <c r="L3" s="82"/>
      <c r="M3" s="83"/>
      <c r="N3" s="83"/>
      <c r="O3" s="83"/>
      <c r="P3" s="83"/>
      <c r="Q3" s="83"/>
    </row>
    <row r="4" spans="1:17" ht="20.25" x14ac:dyDescent="0.25">
      <c r="A4" s="64"/>
      <c r="B4" s="65"/>
      <c r="C4" s="49"/>
      <c r="D4" s="49"/>
      <c r="E4" s="49"/>
      <c r="F4" s="49"/>
      <c r="G4" s="49"/>
      <c r="H4" s="49"/>
      <c r="I4" s="65"/>
      <c r="J4" s="81"/>
      <c r="K4" s="81"/>
      <c r="L4" s="83"/>
      <c r="M4" s="83"/>
      <c r="N4" s="83"/>
      <c r="O4" s="83"/>
      <c r="P4" s="83"/>
      <c r="Q4" s="83"/>
    </row>
    <row r="5" spans="1:17" ht="15.75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</row>
    <row r="6" spans="1:17" x14ac:dyDescent="0.25">
      <c r="Q6" s="66" t="s">
        <v>185</v>
      </c>
    </row>
    <row r="7" spans="1:17" ht="12.75" customHeight="1" x14ac:dyDescent="0.25">
      <c r="A7" s="86" t="s">
        <v>0</v>
      </c>
      <c r="B7" s="89" t="s">
        <v>97</v>
      </c>
      <c r="C7" s="92" t="s">
        <v>150</v>
      </c>
      <c r="D7" s="93"/>
      <c r="E7" s="93"/>
      <c r="F7" s="93"/>
      <c r="G7" s="93"/>
      <c r="H7" s="93"/>
      <c r="I7" s="93"/>
      <c r="J7" s="93"/>
      <c r="K7" s="93"/>
      <c r="L7" s="94"/>
      <c r="M7" s="95" t="s">
        <v>159</v>
      </c>
      <c r="N7" s="97" t="s">
        <v>177</v>
      </c>
      <c r="O7" s="97" t="s">
        <v>178</v>
      </c>
      <c r="P7" s="95" t="s">
        <v>179</v>
      </c>
      <c r="Q7" s="95" t="s">
        <v>180</v>
      </c>
    </row>
    <row r="8" spans="1:17" x14ac:dyDescent="0.25">
      <c r="A8" s="87"/>
      <c r="B8" s="90"/>
      <c r="C8" s="96" t="s">
        <v>140</v>
      </c>
      <c r="D8" s="96"/>
      <c r="E8" s="96"/>
      <c r="F8" s="96"/>
      <c r="G8" s="96"/>
      <c r="H8" s="96" t="s">
        <v>50</v>
      </c>
      <c r="I8" s="96"/>
      <c r="J8" s="96"/>
      <c r="K8" s="96"/>
      <c r="L8" s="96"/>
      <c r="M8" s="95"/>
      <c r="N8" s="97"/>
      <c r="O8" s="97"/>
      <c r="P8" s="95"/>
      <c r="Q8" s="95"/>
    </row>
    <row r="9" spans="1:17" ht="25.5" x14ac:dyDescent="0.25">
      <c r="A9" s="88"/>
      <c r="B9" s="91"/>
      <c r="C9" s="21" t="s">
        <v>151</v>
      </c>
      <c r="D9" s="21" t="s">
        <v>152</v>
      </c>
      <c r="E9" s="21" t="s">
        <v>153</v>
      </c>
      <c r="F9" s="21" t="s">
        <v>147</v>
      </c>
      <c r="G9" s="21" t="s">
        <v>154</v>
      </c>
      <c r="H9" s="21" t="s">
        <v>155</v>
      </c>
      <c r="I9" s="39" t="s">
        <v>156</v>
      </c>
      <c r="J9" s="39" t="s">
        <v>157</v>
      </c>
      <c r="K9" s="21" t="s">
        <v>148</v>
      </c>
      <c r="L9" s="21" t="s">
        <v>158</v>
      </c>
      <c r="M9" s="95"/>
      <c r="N9" s="97"/>
      <c r="O9" s="97"/>
      <c r="P9" s="95"/>
      <c r="Q9" s="95"/>
    </row>
    <row r="10" spans="1:17" x14ac:dyDescent="0.25">
      <c r="A10" s="22" t="s">
        <v>1</v>
      </c>
      <c r="B10" s="23" t="s">
        <v>98</v>
      </c>
      <c r="C10" s="53">
        <f>+C11+C16+C34+C37</f>
        <v>111700437</v>
      </c>
      <c r="D10" s="53">
        <f>+D11+D16+D34+D37</f>
        <v>41957709.289999999</v>
      </c>
      <c r="E10" s="53">
        <f>+C10+D10</f>
        <v>153658146.28999999</v>
      </c>
      <c r="F10" s="53">
        <f>+F11+F16+F34+F37</f>
        <v>20896341853.709999</v>
      </c>
      <c r="G10" s="53">
        <f t="shared" ref="G10:G16" si="0">+E10+F10</f>
        <v>21050000000</v>
      </c>
      <c r="H10" s="53">
        <f>+H11+H16+H34+H37</f>
        <v>51066815</v>
      </c>
      <c r="I10" s="53">
        <f>+I11+I16+I34+I37</f>
        <v>339352</v>
      </c>
      <c r="J10" s="53">
        <f>+H10+I10</f>
        <v>51406167</v>
      </c>
      <c r="K10" s="53">
        <f>+K11+K16+K34+K37</f>
        <v>930689063</v>
      </c>
      <c r="L10" s="53">
        <f>+J10+K10</f>
        <v>982095230</v>
      </c>
      <c r="M10" s="53">
        <f t="shared" ref="M10:M12" si="1">+G10+L10</f>
        <v>22032095230</v>
      </c>
      <c r="N10" s="53">
        <f>+N11+N16+N34+N37</f>
        <v>11327946656.360001</v>
      </c>
      <c r="O10" s="53">
        <f>+O11+O16+O34+O37</f>
        <v>9519627546.6300011</v>
      </c>
      <c r="P10" s="53">
        <f>+P11+P16+P34+P37</f>
        <v>8.8908970461126202</v>
      </c>
      <c r="Q10" s="53">
        <f>+Q11+Q16+Q34+Q37</f>
        <v>6.1576346763904386</v>
      </c>
    </row>
    <row r="11" spans="1:17" x14ac:dyDescent="0.25">
      <c r="A11" s="24" t="s">
        <v>86</v>
      </c>
      <c r="B11" s="25" t="s">
        <v>2</v>
      </c>
      <c r="C11" s="54">
        <f>+C12</f>
        <v>0</v>
      </c>
      <c r="D11" s="54">
        <f>+D12</f>
        <v>0</v>
      </c>
      <c r="E11" s="54">
        <f t="shared" ref="E11:E70" si="2">+C11+D11</f>
        <v>0</v>
      </c>
      <c r="F11" s="54">
        <f>+F12</f>
        <v>15244042647</v>
      </c>
      <c r="G11" s="54">
        <f t="shared" si="0"/>
        <v>15244042647</v>
      </c>
      <c r="H11" s="54">
        <f>+H12</f>
        <v>49908224</v>
      </c>
      <c r="I11" s="54">
        <f>+I12</f>
        <v>0</v>
      </c>
      <c r="J11" s="54">
        <f t="shared" ref="J11:J68" si="3">+H11+I11</f>
        <v>49908224</v>
      </c>
      <c r="K11" s="54">
        <f>+K12</f>
        <v>832594223</v>
      </c>
      <c r="L11" s="54">
        <f t="shared" ref="L11:L15" si="4">+J11+K11</f>
        <v>882502447</v>
      </c>
      <c r="M11" s="54">
        <f t="shared" si="1"/>
        <v>16126545094</v>
      </c>
      <c r="N11" s="54">
        <f>+N12</f>
        <v>7917811170</v>
      </c>
      <c r="O11" s="54">
        <f>+O12</f>
        <v>7917811170</v>
      </c>
      <c r="P11" s="54">
        <f>+P12</f>
        <v>1.4652566548063739</v>
      </c>
      <c r="Q11" s="54">
        <f>+Q12</f>
        <v>1.4652566548063739</v>
      </c>
    </row>
    <row r="12" spans="1:17" x14ac:dyDescent="0.25">
      <c r="A12" s="26" t="s">
        <v>87</v>
      </c>
      <c r="B12" s="27" t="s">
        <v>3</v>
      </c>
      <c r="C12" s="55">
        <f>+SUM(C13:C15)</f>
        <v>0</v>
      </c>
      <c r="D12" s="55">
        <f>+SUM(D13:D15)</f>
        <v>0</v>
      </c>
      <c r="E12" s="55">
        <f>+C12+D12</f>
        <v>0</v>
      </c>
      <c r="F12" s="55">
        <f>+SUM(F13:F15)</f>
        <v>15244042647</v>
      </c>
      <c r="G12" s="55">
        <f t="shared" si="0"/>
        <v>15244042647</v>
      </c>
      <c r="H12" s="55">
        <f>+SUM(H13:H15)</f>
        <v>49908224</v>
      </c>
      <c r="I12" s="55">
        <f>+SUM(I13:I15)</f>
        <v>0</v>
      </c>
      <c r="J12" s="55">
        <f t="shared" si="3"/>
        <v>49908224</v>
      </c>
      <c r="K12" s="55">
        <f>+SUM(K13:K15)</f>
        <v>832594223</v>
      </c>
      <c r="L12" s="55">
        <f t="shared" si="4"/>
        <v>882502447</v>
      </c>
      <c r="M12" s="55">
        <f t="shared" si="1"/>
        <v>16126545094</v>
      </c>
      <c r="N12" s="55">
        <f>+SUM(N13:N15)</f>
        <v>7917811170</v>
      </c>
      <c r="O12" s="55">
        <f>+SUM(O13:O15)</f>
        <v>7917811170</v>
      </c>
      <c r="P12" s="55">
        <f>+SUM(P13:P15)</f>
        <v>1.4652566548063739</v>
      </c>
      <c r="Q12" s="55">
        <f>+SUM(Q13:Q15)</f>
        <v>1.4652566548063739</v>
      </c>
    </row>
    <row r="13" spans="1:17" s="45" customFormat="1" x14ac:dyDescent="0.25">
      <c r="A13" s="48" t="s">
        <v>88</v>
      </c>
      <c r="B13" s="46" t="s">
        <v>4</v>
      </c>
      <c r="C13" s="56">
        <v>0</v>
      </c>
      <c r="D13" s="56">
        <v>0</v>
      </c>
      <c r="E13" s="56">
        <f>+C13+D13</f>
        <v>0</v>
      </c>
      <c r="F13" s="56">
        <v>9403475956</v>
      </c>
      <c r="G13" s="56">
        <f>+E13+F13</f>
        <v>9403475956</v>
      </c>
      <c r="H13" s="56">
        <v>32225281</v>
      </c>
      <c r="I13" s="56">
        <v>0</v>
      </c>
      <c r="J13" s="56">
        <f t="shared" si="3"/>
        <v>32225281</v>
      </c>
      <c r="K13" s="56">
        <v>832594223</v>
      </c>
      <c r="L13" s="56">
        <f>+J13+K13</f>
        <v>864819504</v>
      </c>
      <c r="M13" s="56">
        <f>+G13+L13</f>
        <v>10268295460</v>
      </c>
      <c r="N13" s="56">
        <v>5067453710</v>
      </c>
      <c r="O13" s="56">
        <v>5067453710</v>
      </c>
      <c r="P13" s="60">
        <f>+IFERROR((N13/M13),0)</f>
        <v>0.49350485966635793</v>
      </c>
      <c r="Q13" s="60">
        <f t="shared" ref="Q13:Q15" si="5">+IFERROR((O13/M13),0)</f>
        <v>0.49350485966635793</v>
      </c>
    </row>
    <row r="14" spans="1:17" s="45" customFormat="1" x14ac:dyDescent="0.25">
      <c r="A14" s="48" t="s">
        <v>89</v>
      </c>
      <c r="B14" s="46" t="s">
        <v>5</v>
      </c>
      <c r="C14" s="56">
        <v>0</v>
      </c>
      <c r="D14" s="56">
        <v>0</v>
      </c>
      <c r="E14" s="56">
        <f>+C14+D14</f>
        <v>0</v>
      </c>
      <c r="F14" s="56">
        <v>3018837713</v>
      </c>
      <c r="G14" s="56">
        <f t="shared" si="0"/>
        <v>3018837713</v>
      </c>
      <c r="H14" s="56">
        <v>0</v>
      </c>
      <c r="I14" s="56">
        <v>0</v>
      </c>
      <c r="J14" s="56">
        <f t="shared" si="3"/>
        <v>0</v>
      </c>
      <c r="K14" s="56">
        <v>0</v>
      </c>
      <c r="L14" s="56">
        <f t="shared" si="4"/>
        <v>0</v>
      </c>
      <c r="M14" s="56">
        <f t="shared" ref="M14:M71" si="6">+G14+L14</f>
        <v>3018837713</v>
      </c>
      <c r="N14" s="56">
        <v>1533662538</v>
      </c>
      <c r="O14" s="56">
        <v>1533662538</v>
      </c>
      <c r="P14" s="60">
        <f>+IFERROR((N14/M14),0)</f>
        <v>0.5080307998656568</v>
      </c>
      <c r="Q14" s="60">
        <f t="shared" si="5"/>
        <v>0.5080307998656568</v>
      </c>
    </row>
    <row r="15" spans="1:17" s="45" customFormat="1" ht="25.5" x14ac:dyDescent="0.25">
      <c r="A15" s="48" t="s">
        <v>90</v>
      </c>
      <c r="B15" s="46" t="s">
        <v>6</v>
      </c>
      <c r="C15" s="56">
        <v>0</v>
      </c>
      <c r="D15" s="56">
        <v>0</v>
      </c>
      <c r="E15" s="56">
        <f>+C15+D15</f>
        <v>0</v>
      </c>
      <c r="F15" s="56">
        <v>2821728978</v>
      </c>
      <c r="G15" s="56">
        <f t="shared" si="0"/>
        <v>2821728978</v>
      </c>
      <c r="H15" s="56">
        <v>17682943</v>
      </c>
      <c r="I15" s="56">
        <v>0</v>
      </c>
      <c r="J15" s="56">
        <f t="shared" si="3"/>
        <v>17682943</v>
      </c>
      <c r="K15" s="56">
        <v>0</v>
      </c>
      <c r="L15" s="56">
        <f t="shared" si="4"/>
        <v>17682943</v>
      </c>
      <c r="M15" s="56">
        <f t="shared" si="6"/>
        <v>2839411921</v>
      </c>
      <c r="N15" s="56">
        <v>1316694922</v>
      </c>
      <c r="O15" s="56">
        <v>1316694922</v>
      </c>
      <c r="P15" s="60">
        <f>+IFERROR((N15/M15),0)</f>
        <v>0.46372099527435912</v>
      </c>
      <c r="Q15" s="60">
        <f t="shared" si="5"/>
        <v>0.46372099527435912</v>
      </c>
    </row>
    <row r="16" spans="1:17" x14ac:dyDescent="0.25">
      <c r="A16" s="24" t="s">
        <v>91</v>
      </c>
      <c r="B16" s="25" t="s">
        <v>7</v>
      </c>
      <c r="C16" s="54">
        <f>+C17+C20</f>
        <v>111700437</v>
      </c>
      <c r="D16" s="54">
        <f>+D17+D20</f>
        <v>41957709.289999999</v>
      </c>
      <c r="E16" s="54">
        <f>+C16+D16</f>
        <v>153658146.28999999</v>
      </c>
      <c r="F16" s="54">
        <f>+F17+F20</f>
        <v>4622334813.71</v>
      </c>
      <c r="G16" s="54">
        <f t="shared" si="0"/>
        <v>4775992960</v>
      </c>
      <c r="H16" s="54">
        <f>+H17+H20</f>
        <v>1158591</v>
      </c>
      <c r="I16" s="54">
        <f>+I17+I20</f>
        <v>339352</v>
      </c>
      <c r="J16" s="54">
        <f t="shared" si="3"/>
        <v>1497943</v>
      </c>
      <c r="K16" s="54">
        <f>+K17+K20</f>
        <v>50210297</v>
      </c>
      <c r="L16" s="54">
        <f t="shared" ref="L16:L68" si="7">+J16+K16</f>
        <v>51708240</v>
      </c>
      <c r="M16" s="54">
        <f t="shared" si="6"/>
        <v>4827701200</v>
      </c>
      <c r="N16" s="54">
        <f>+N17+N20</f>
        <v>3214656622.3600001</v>
      </c>
      <c r="O16" s="54">
        <f>+O17+O20</f>
        <v>1406337512.6300001</v>
      </c>
      <c r="P16" s="54">
        <f>+P17+P20</f>
        <v>6.1845796641677744</v>
      </c>
      <c r="Q16" s="54">
        <f>+Q17+Q20</f>
        <v>3.4513172944455932</v>
      </c>
    </row>
    <row r="17" spans="1:17" ht="12.75" hidden="1" customHeight="1" x14ac:dyDescent="0.25">
      <c r="A17" s="26" t="s">
        <v>141</v>
      </c>
      <c r="B17" s="27" t="s">
        <v>144</v>
      </c>
      <c r="C17" s="58">
        <f>+C18</f>
        <v>0</v>
      </c>
      <c r="D17" s="58">
        <f>+D18</f>
        <v>0</v>
      </c>
      <c r="E17" s="58">
        <f t="shared" si="2"/>
        <v>0</v>
      </c>
      <c r="F17" s="58">
        <f>+F18</f>
        <v>0</v>
      </c>
      <c r="G17" s="55">
        <f t="shared" ref="G17:G70" si="8">+E17+F17</f>
        <v>0</v>
      </c>
      <c r="H17" s="58">
        <f>+H18</f>
        <v>0</v>
      </c>
      <c r="I17" s="58">
        <f>+I18</f>
        <v>0</v>
      </c>
      <c r="J17" s="55">
        <f t="shared" si="3"/>
        <v>0</v>
      </c>
      <c r="K17" s="58">
        <f>+K18</f>
        <v>0</v>
      </c>
      <c r="L17" s="55">
        <f t="shared" si="7"/>
        <v>0</v>
      </c>
      <c r="M17" s="55">
        <f t="shared" si="6"/>
        <v>0</v>
      </c>
      <c r="N17" s="58">
        <f t="shared" ref="N17:Q18" si="9">+N18</f>
        <v>0</v>
      </c>
      <c r="O17" s="58">
        <f t="shared" si="9"/>
        <v>0</v>
      </c>
      <c r="P17" s="58">
        <f t="shared" si="9"/>
        <v>0</v>
      </c>
      <c r="Q17" s="58">
        <f t="shared" si="9"/>
        <v>0</v>
      </c>
    </row>
    <row r="18" spans="1:17" hidden="1" x14ac:dyDescent="0.25">
      <c r="A18" s="28" t="s">
        <v>142</v>
      </c>
      <c r="B18" s="29" t="s">
        <v>145</v>
      </c>
      <c r="C18" s="59">
        <f>+C19</f>
        <v>0</v>
      </c>
      <c r="D18" s="59">
        <f>+D19</f>
        <v>0</v>
      </c>
      <c r="E18" s="59">
        <f t="shared" si="2"/>
        <v>0</v>
      </c>
      <c r="F18" s="59">
        <f>+F19</f>
        <v>0</v>
      </c>
      <c r="G18" s="59">
        <f t="shared" si="8"/>
        <v>0</v>
      </c>
      <c r="H18" s="59">
        <f>+H19</f>
        <v>0</v>
      </c>
      <c r="I18" s="59">
        <f>+I19</f>
        <v>0</v>
      </c>
      <c r="J18" s="59">
        <f t="shared" si="3"/>
        <v>0</v>
      </c>
      <c r="K18" s="59">
        <f>+K19</f>
        <v>0</v>
      </c>
      <c r="L18" s="59">
        <f t="shared" si="7"/>
        <v>0</v>
      </c>
      <c r="M18" s="59">
        <f t="shared" si="6"/>
        <v>0</v>
      </c>
      <c r="N18" s="59">
        <f t="shared" si="9"/>
        <v>0</v>
      </c>
      <c r="O18" s="59">
        <f t="shared" si="9"/>
        <v>0</v>
      </c>
      <c r="P18" s="59">
        <f t="shared" si="9"/>
        <v>0</v>
      </c>
      <c r="Q18" s="59">
        <f t="shared" si="9"/>
        <v>0</v>
      </c>
    </row>
    <row r="19" spans="1:17" s="45" customFormat="1" hidden="1" x14ac:dyDescent="0.25">
      <c r="A19" s="48" t="s">
        <v>143</v>
      </c>
      <c r="B19" s="46" t="s">
        <v>10</v>
      </c>
      <c r="C19" s="56">
        <v>0</v>
      </c>
      <c r="D19" s="56">
        <v>0</v>
      </c>
      <c r="E19" s="56">
        <f t="shared" si="2"/>
        <v>0</v>
      </c>
      <c r="F19" s="56">
        <v>0</v>
      </c>
      <c r="G19" s="56">
        <f t="shared" si="8"/>
        <v>0</v>
      </c>
      <c r="H19" s="56">
        <v>0</v>
      </c>
      <c r="I19" s="56">
        <v>0</v>
      </c>
      <c r="J19" s="56">
        <f t="shared" si="3"/>
        <v>0</v>
      </c>
      <c r="K19" s="56">
        <v>0</v>
      </c>
      <c r="L19" s="56">
        <f t="shared" si="7"/>
        <v>0</v>
      </c>
      <c r="M19" s="56">
        <f t="shared" si="6"/>
        <v>0</v>
      </c>
      <c r="N19" s="56"/>
      <c r="O19" s="56"/>
      <c r="P19" s="60">
        <f>+IFERROR((N19/M19),0)</f>
        <v>0</v>
      </c>
      <c r="Q19" s="60">
        <f t="shared" ref="Q19" si="10">+IFERROR((O19/M19),0)</f>
        <v>0</v>
      </c>
    </row>
    <row r="20" spans="1:17" ht="12.75" customHeight="1" x14ac:dyDescent="0.25">
      <c r="A20" s="26" t="s">
        <v>92</v>
      </c>
      <c r="B20" s="27" t="s">
        <v>11</v>
      </c>
      <c r="C20" s="55">
        <f>+C21+C27</f>
        <v>111700437</v>
      </c>
      <c r="D20" s="55">
        <f>+D21+D27</f>
        <v>41957709.289999999</v>
      </c>
      <c r="E20" s="55">
        <f>+C20+D20</f>
        <v>153658146.28999999</v>
      </c>
      <c r="F20" s="55">
        <f>+F21+F27</f>
        <v>4622334813.71</v>
      </c>
      <c r="G20" s="55">
        <f>+E20+F20</f>
        <v>4775992960</v>
      </c>
      <c r="H20" s="55">
        <f>+H21+H27</f>
        <v>1158591</v>
      </c>
      <c r="I20" s="55">
        <f>+I21+I27</f>
        <v>339352</v>
      </c>
      <c r="J20" s="55">
        <f t="shared" ref="J20:J26" si="11">+H20+I20</f>
        <v>1497943</v>
      </c>
      <c r="K20" s="55">
        <f>+K21+K27</f>
        <v>50210297</v>
      </c>
      <c r="L20" s="55">
        <f t="shared" ref="L20:L27" si="12">+J20+K20</f>
        <v>51708240</v>
      </c>
      <c r="M20" s="55">
        <f t="shared" si="6"/>
        <v>4827701200</v>
      </c>
      <c r="N20" s="55">
        <f>+N21+N27</f>
        <v>3214656622.3600001</v>
      </c>
      <c r="O20" s="55">
        <f>+O21+O27</f>
        <v>1406337512.6300001</v>
      </c>
      <c r="P20" s="55">
        <f>+P21+P27</f>
        <v>6.1845796641677744</v>
      </c>
      <c r="Q20" s="55">
        <f>+Q21+Q27</f>
        <v>3.4513172944455932</v>
      </c>
    </row>
    <row r="21" spans="1:17" x14ac:dyDescent="0.25">
      <c r="A21" s="28" t="s">
        <v>93</v>
      </c>
      <c r="B21" s="29" t="s">
        <v>94</v>
      </c>
      <c r="C21" s="59">
        <f>+SUM(C22:C26)</f>
        <v>0</v>
      </c>
      <c r="D21" s="59">
        <f>+SUM(D22:D26)</f>
        <v>0</v>
      </c>
      <c r="E21" s="59">
        <f>+C21+D21</f>
        <v>0</v>
      </c>
      <c r="F21" s="59">
        <f>+SUM(F22:F26)</f>
        <v>537718894</v>
      </c>
      <c r="G21" s="59">
        <f>+E21+F21</f>
        <v>537718894</v>
      </c>
      <c r="H21" s="59">
        <f>+SUM(H22:H26)</f>
        <v>0</v>
      </c>
      <c r="I21" s="59">
        <f>+SUM(I22:I26)</f>
        <v>0</v>
      </c>
      <c r="J21" s="59">
        <f t="shared" si="11"/>
        <v>0</v>
      </c>
      <c r="K21" s="59">
        <f>+SUM(K22:K26)</f>
        <v>17904170</v>
      </c>
      <c r="L21" s="59">
        <f t="shared" si="12"/>
        <v>17904170</v>
      </c>
      <c r="M21" s="59">
        <f t="shared" si="6"/>
        <v>555623064</v>
      </c>
      <c r="N21" s="59">
        <f>+SUM(N22:N26)</f>
        <v>429135698.68000001</v>
      </c>
      <c r="O21" s="59">
        <f>+SUM(O22:O26)</f>
        <v>28944517.559999999</v>
      </c>
      <c r="P21" s="59">
        <f>+SUM(P22:P26)</f>
        <v>4.1980211919608914</v>
      </c>
      <c r="Q21" s="59">
        <f>+SUM(Q22:Q26)</f>
        <v>2.2087873440174119</v>
      </c>
    </row>
    <row r="22" spans="1:17" s="45" customFormat="1" ht="25.5" x14ac:dyDescent="0.25">
      <c r="A22" s="48" t="s">
        <v>175</v>
      </c>
      <c r="B22" s="46" t="s">
        <v>12</v>
      </c>
      <c r="C22" s="56">
        <v>0</v>
      </c>
      <c r="D22" s="56">
        <v>0</v>
      </c>
      <c r="E22" s="56">
        <f t="shared" si="2"/>
        <v>0</v>
      </c>
      <c r="F22" s="56">
        <v>0</v>
      </c>
      <c r="G22" s="56">
        <f t="shared" si="8"/>
        <v>0</v>
      </c>
      <c r="H22" s="56">
        <v>0</v>
      </c>
      <c r="I22" s="56">
        <v>0</v>
      </c>
      <c r="J22" s="56">
        <f t="shared" si="11"/>
        <v>0</v>
      </c>
      <c r="K22" s="56">
        <v>5606336</v>
      </c>
      <c r="L22" s="56">
        <f t="shared" si="12"/>
        <v>5606336</v>
      </c>
      <c r="M22" s="56">
        <f t="shared" si="6"/>
        <v>5606336</v>
      </c>
      <c r="N22" s="56">
        <v>5606336</v>
      </c>
      <c r="O22" s="56">
        <v>5606336</v>
      </c>
      <c r="P22" s="60">
        <f>+IFERROR((N22/M22),0)</f>
        <v>1</v>
      </c>
      <c r="Q22" s="60">
        <f t="shared" ref="Q22:Q26" si="13">+IFERROR((O22/M22),0)</f>
        <v>1</v>
      </c>
    </row>
    <row r="23" spans="1:17" s="45" customFormat="1" x14ac:dyDescent="0.25">
      <c r="A23" s="48" t="s">
        <v>176</v>
      </c>
      <c r="B23" s="46" t="s">
        <v>13</v>
      </c>
      <c r="C23" s="56">
        <v>0</v>
      </c>
      <c r="D23" s="56">
        <v>0</v>
      </c>
      <c r="E23" s="56">
        <f t="shared" ref="E23" si="14">+C23+D23</f>
        <v>0</v>
      </c>
      <c r="F23" s="56">
        <v>0</v>
      </c>
      <c r="G23" s="56">
        <f t="shared" ref="G23" si="15">+E23+F23</f>
        <v>0</v>
      </c>
      <c r="H23" s="56">
        <v>0</v>
      </c>
      <c r="I23" s="56">
        <v>0</v>
      </c>
      <c r="J23" s="56">
        <f t="shared" si="11"/>
        <v>0</v>
      </c>
      <c r="K23" s="56">
        <v>2710800</v>
      </c>
      <c r="L23" s="56">
        <f t="shared" ref="L23" si="16">+J23+K23</f>
        <v>2710800</v>
      </c>
      <c r="M23" s="56">
        <f t="shared" si="6"/>
        <v>2710800</v>
      </c>
      <c r="N23" s="56">
        <v>2710800</v>
      </c>
      <c r="O23" s="56">
        <v>2710800</v>
      </c>
      <c r="P23" s="60">
        <f>+IFERROR((N23/M23),0)</f>
        <v>1</v>
      </c>
      <c r="Q23" s="60">
        <f t="shared" si="13"/>
        <v>1</v>
      </c>
    </row>
    <row r="24" spans="1:17" s="45" customFormat="1" ht="25.5" customHeight="1" x14ac:dyDescent="0.25">
      <c r="A24" s="48" t="s">
        <v>95</v>
      </c>
      <c r="B24" s="46" t="s">
        <v>14</v>
      </c>
      <c r="C24" s="56">
        <v>0</v>
      </c>
      <c r="D24" s="56">
        <v>0</v>
      </c>
      <c r="E24" s="56">
        <f t="shared" ref="E24" si="17">+C24+D24</f>
        <v>0</v>
      </c>
      <c r="F24" s="56">
        <v>6080344</v>
      </c>
      <c r="G24" s="56">
        <f t="shared" ref="G24" si="18">+E24+F24</f>
        <v>6080344</v>
      </c>
      <c r="H24" s="56">
        <v>0</v>
      </c>
      <c r="I24" s="56">
        <v>0</v>
      </c>
      <c r="J24" s="56">
        <f t="shared" si="11"/>
        <v>0</v>
      </c>
      <c r="K24" s="56">
        <v>0</v>
      </c>
      <c r="L24" s="56">
        <f t="shared" ref="L24" si="19">+J24+K24</f>
        <v>0</v>
      </c>
      <c r="M24" s="56">
        <f t="shared" si="6"/>
        <v>6080344</v>
      </c>
      <c r="N24" s="56">
        <v>5235908</v>
      </c>
      <c r="O24" s="56">
        <v>0</v>
      </c>
      <c r="P24" s="60">
        <f>+IFERROR((N24/M24),0)</f>
        <v>0.86112035766397432</v>
      </c>
      <c r="Q24" s="60">
        <f t="shared" si="13"/>
        <v>0</v>
      </c>
    </row>
    <row r="25" spans="1:17" s="45" customFormat="1" ht="25.5" customHeight="1" x14ac:dyDescent="0.25">
      <c r="A25" s="48" t="s">
        <v>96</v>
      </c>
      <c r="B25" s="46" t="s">
        <v>18</v>
      </c>
      <c r="C25" s="56">
        <v>0</v>
      </c>
      <c r="D25" s="56">
        <v>0</v>
      </c>
      <c r="E25" s="56">
        <f t="shared" si="2"/>
        <v>0</v>
      </c>
      <c r="F25" s="56">
        <v>50012015</v>
      </c>
      <c r="G25" s="56">
        <f t="shared" si="8"/>
        <v>50012015</v>
      </c>
      <c r="H25" s="56">
        <v>0</v>
      </c>
      <c r="I25" s="56">
        <v>0</v>
      </c>
      <c r="J25" s="56">
        <f t="shared" si="11"/>
        <v>0</v>
      </c>
      <c r="K25" s="56">
        <v>5080200</v>
      </c>
      <c r="L25" s="56">
        <f t="shared" si="12"/>
        <v>5080200</v>
      </c>
      <c r="M25" s="56">
        <f t="shared" si="6"/>
        <v>55092215</v>
      </c>
      <c r="N25" s="56">
        <v>29950106.68</v>
      </c>
      <c r="O25" s="56">
        <v>10336295.559999999</v>
      </c>
      <c r="P25" s="60">
        <f>+IFERROR((N25/M25),0)</f>
        <v>0.54363591443909087</v>
      </c>
      <c r="Q25" s="60">
        <f t="shared" si="13"/>
        <v>0.18761807925130616</v>
      </c>
    </row>
    <row r="26" spans="1:17" s="45" customFormat="1" ht="25.5" x14ac:dyDescent="0.25">
      <c r="A26" s="48" t="s">
        <v>105</v>
      </c>
      <c r="B26" s="46" t="s">
        <v>23</v>
      </c>
      <c r="C26" s="56">
        <v>0</v>
      </c>
      <c r="D26" s="56">
        <v>0</v>
      </c>
      <c r="E26" s="56">
        <f t="shared" si="2"/>
        <v>0</v>
      </c>
      <c r="F26" s="56">
        <v>481626535</v>
      </c>
      <c r="G26" s="56">
        <f t="shared" si="8"/>
        <v>481626535</v>
      </c>
      <c r="H26" s="56">
        <v>0</v>
      </c>
      <c r="I26" s="56">
        <v>0</v>
      </c>
      <c r="J26" s="56">
        <f t="shared" si="11"/>
        <v>0</v>
      </c>
      <c r="K26" s="56">
        <v>4506834</v>
      </c>
      <c r="L26" s="56">
        <f t="shared" si="12"/>
        <v>4506834</v>
      </c>
      <c r="M26" s="56">
        <f t="shared" si="6"/>
        <v>486133369</v>
      </c>
      <c r="N26" s="56">
        <v>385632548</v>
      </c>
      <c r="O26" s="56">
        <v>10291086</v>
      </c>
      <c r="P26" s="60">
        <f>+IFERROR((N26/M26),0)</f>
        <v>0.7932649198578261</v>
      </c>
      <c r="Q26" s="60">
        <f t="shared" si="13"/>
        <v>2.116926476610578E-2</v>
      </c>
    </row>
    <row r="27" spans="1:17" x14ac:dyDescent="0.25">
      <c r="A27" s="28" t="s">
        <v>106</v>
      </c>
      <c r="B27" s="29" t="s">
        <v>99</v>
      </c>
      <c r="C27" s="59">
        <f>+SUM(C28:C33)</f>
        <v>111700437</v>
      </c>
      <c r="D27" s="59">
        <f>+SUM(D28:D33)</f>
        <v>41957709.289999999</v>
      </c>
      <c r="E27" s="59">
        <f>+C27+D27</f>
        <v>153658146.28999999</v>
      </c>
      <c r="F27" s="59">
        <f>+SUM(F28:F33)</f>
        <v>4084615919.71</v>
      </c>
      <c r="G27" s="59">
        <f t="shared" ref="G27:G43" si="20">+E27+F27</f>
        <v>4238274066</v>
      </c>
      <c r="H27" s="59">
        <f>+SUM(H28:H33)</f>
        <v>1158591</v>
      </c>
      <c r="I27" s="59">
        <f>+SUM(I28:I33)</f>
        <v>339352</v>
      </c>
      <c r="J27" s="59">
        <f t="shared" si="3"/>
        <v>1497943</v>
      </c>
      <c r="K27" s="59">
        <f>+SUM(K28:K33)</f>
        <v>32306127</v>
      </c>
      <c r="L27" s="59">
        <f t="shared" si="12"/>
        <v>33804070</v>
      </c>
      <c r="M27" s="59">
        <f t="shared" si="6"/>
        <v>4272078136</v>
      </c>
      <c r="N27" s="59">
        <f>+SUM(N28:N33)</f>
        <v>2785520923.6800003</v>
      </c>
      <c r="O27" s="59">
        <f>+SUM(O28:O33)</f>
        <v>1377392995.0700002</v>
      </c>
      <c r="P27" s="59">
        <f>+SUM(P28:P33)</f>
        <v>1.9865584722068832</v>
      </c>
      <c r="Q27" s="59">
        <f>+SUM(Q28:Q33)</f>
        <v>1.2425299504281813</v>
      </c>
    </row>
    <row r="28" spans="1:17" s="45" customFormat="1" x14ac:dyDescent="0.25">
      <c r="A28" s="48" t="s">
        <v>107</v>
      </c>
      <c r="B28" s="46" t="s">
        <v>25</v>
      </c>
      <c r="C28" s="56">
        <v>0</v>
      </c>
      <c r="D28" s="56">
        <v>0</v>
      </c>
      <c r="E28" s="56">
        <f t="shared" si="2"/>
        <v>0</v>
      </c>
      <c r="F28" s="56">
        <v>29983901</v>
      </c>
      <c r="G28" s="56">
        <f t="shared" si="20"/>
        <v>29983901</v>
      </c>
      <c r="H28" s="56">
        <v>0</v>
      </c>
      <c r="I28" s="56">
        <v>0</v>
      </c>
      <c r="J28" s="56">
        <f t="shared" si="3"/>
        <v>0</v>
      </c>
      <c r="K28" s="56">
        <v>1539935</v>
      </c>
      <c r="L28" s="56">
        <f t="shared" si="7"/>
        <v>1539935</v>
      </c>
      <c r="M28" s="56">
        <f t="shared" si="6"/>
        <v>31523836</v>
      </c>
      <c r="N28" s="56">
        <v>0</v>
      </c>
      <c r="O28" s="56">
        <v>0</v>
      </c>
      <c r="P28" s="60">
        <f t="shared" ref="P28:P33" si="21">+IFERROR((N28/M28),0)</f>
        <v>0</v>
      </c>
      <c r="Q28" s="60">
        <f t="shared" ref="Q28:Q33" si="22">+IFERROR((O28/M28),0)</f>
        <v>0</v>
      </c>
    </row>
    <row r="29" spans="1:17" s="45" customFormat="1" ht="51" x14ac:dyDescent="0.25">
      <c r="A29" s="48" t="s">
        <v>108</v>
      </c>
      <c r="B29" s="46" t="s">
        <v>26</v>
      </c>
      <c r="C29" s="56">
        <v>4819135</v>
      </c>
      <c r="D29" s="56">
        <v>1195236</v>
      </c>
      <c r="E29" s="56">
        <f t="shared" si="2"/>
        <v>6014371</v>
      </c>
      <c r="F29" s="56">
        <v>273503227</v>
      </c>
      <c r="G29" s="56">
        <f t="shared" si="20"/>
        <v>279517598</v>
      </c>
      <c r="H29" s="56">
        <v>623613</v>
      </c>
      <c r="I29" s="56">
        <v>0</v>
      </c>
      <c r="J29" s="56">
        <f t="shared" si="3"/>
        <v>623613</v>
      </c>
      <c r="K29" s="56">
        <v>6060065</v>
      </c>
      <c r="L29" s="56">
        <f t="shared" si="7"/>
        <v>6683678</v>
      </c>
      <c r="M29" s="56">
        <f t="shared" si="6"/>
        <v>286201276</v>
      </c>
      <c r="N29" s="56">
        <v>130927283.52</v>
      </c>
      <c r="O29" s="56">
        <v>106175268.52</v>
      </c>
      <c r="P29" s="60">
        <f t="shared" si="21"/>
        <v>0.45746575749019369</v>
      </c>
      <c r="Q29" s="60">
        <f t="shared" si="22"/>
        <v>0.37098111512263138</v>
      </c>
    </row>
    <row r="30" spans="1:17" s="45" customFormat="1" ht="38.25" x14ac:dyDescent="0.25">
      <c r="A30" s="48" t="s">
        <v>109</v>
      </c>
      <c r="B30" s="46" t="s">
        <v>27</v>
      </c>
      <c r="C30" s="56">
        <v>0</v>
      </c>
      <c r="D30" s="56">
        <v>2000000</v>
      </c>
      <c r="E30" s="56">
        <f t="shared" si="2"/>
        <v>2000000</v>
      </c>
      <c r="F30" s="56">
        <v>19759325</v>
      </c>
      <c r="G30" s="56">
        <f t="shared" si="20"/>
        <v>21759325</v>
      </c>
      <c r="H30" s="56">
        <v>0</v>
      </c>
      <c r="I30" s="56">
        <v>0</v>
      </c>
      <c r="J30" s="56">
        <f t="shared" si="3"/>
        <v>0</v>
      </c>
      <c r="K30" s="56">
        <v>0</v>
      </c>
      <c r="L30" s="56">
        <f t="shared" si="7"/>
        <v>0</v>
      </c>
      <c r="M30" s="56">
        <f t="shared" si="6"/>
        <v>21759325</v>
      </c>
      <c r="N30" s="56">
        <v>2000000</v>
      </c>
      <c r="O30" s="56">
        <v>1662665</v>
      </c>
      <c r="P30" s="60">
        <f t="shared" si="21"/>
        <v>9.1914615917543394E-2</v>
      </c>
      <c r="Q30" s="60">
        <f t="shared" si="22"/>
        <v>7.6411607437271142E-2</v>
      </c>
    </row>
    <row r="31" spans="1:17" s="45" customFormat="1" ht="25.5" x14ac:dyDescent="0.25">
      <c r="A31" s="48" t="s">
        <v>110</v>
      </c>
      <c r="B31" s="46" t="s">
        <v>29</v>
      </c>
      <c r="C31" s="56">
        <v>105492126</v>
      </c>
      <c r="D31" s="56">
        <v>38762473.289999999</v>
      </c>
      <c r="E31" s="56">
        <f t="shared" si="2"/>
        <v>144254599.28999999</v>
      </c>
      <c r="F31" s="56">
        <v>3684094440.71</v>
      </c>
      <c r="G31" s="56">
        <f t="shared" si="20"/>
        <v>3828349040</v>
      </c>
      <c r="H31" s="56">
        <v>534978</v>
      </c>
      <c r="I31" s="56">
        <v>339352</v>
      </c>
      <c r="J31" s="56">
        <f t="shared" si="3"/>
        <v>874330</v>
      </c>
      <c r="K31" s="56">
        <v>24231031</v>
      </c>
      <c r="L31" s="56">
        <f t="shared" si="7"/>
        <v>25105361</v>
      </c>
      <c r="M31" s="56">
        <f t="shared" si="6"/>
        <v>3853454401</v>
      </c>
      <c r="N31" s="56">
        <v>2616816340.6800003</v>
      </c>
      <c r="O31" s="56">
        <v>1249373614.0700002</v>
      </c>
      <c r="P31" s="60">
        <f t="shared" si="21"/>
        <v>0.67908325060260655</v>
      </c>
      <c r="Q31" s="60">
        <f t="shared" si="22"/>
        <v>0.32422172006129835</v>
      </c>
    </row>
    <row r="32" spans="1:17" s="45" customFormat="1" ht="25.5" x14ac:dyDescent="0.25">
      <c r="A32" s="48" t="s">
        <v>111</v>
      </c>
      <c r="B32" s="46" t="s">
        <v>31</v>
      </c>
      <c r="C32" s="56">
        <v>1022600</v>
      </c>
      <c r="D32" s="56">
        <v>0</v>
      </c>
      <c r="E32" s="56">
        <f t="shared" si="2"/>
        <v>1022600</v>
      </c>
      <c r="F32" s="56">
        <v>56293290</v>
      </c>
      <c r="G32" s="56">
        <f t="shared" si="20"/>
        <v>57315890</v>
      </c>
      <c r="H32" s="56">
        <v>0</v>
      </c>
      <c r="I32" s="56">
        <v>0</v>
      </c>
      <c r="J32" s="56">
        <f t="shared" si="3"/>
        <v>0</v>
      </c>
      <c r="K32" s="56">
        <v>475096</v>
      </c>
      <c r="L32" s="56">
        <f t="shared" si="7"/>
        <v>475096</v>
      </c>
      <c r="M32" s="56">
        <f t="shared" si="6"/>
        <v>57790986</v>
      </c>
      <c r="N32" s="56">
        <v>31071086.48</v>
      </c>
      <c r="O32" s="56">
        <v>16061347.48</v>
      </c>
      <c r="P32" s="60">
        <f t="shared" si="21"/>
        <v>0.53764589654172024</v>
      </c>
      <c r="Q32" s="60">
        <f t="shared" si="22"/>
        <v>0.27792132634663824</v>
      </c>
    </row>
    <row r="33" spans="1:17" s="45" customFormat="1" ht="25.5" x14ac:dyDescent="0.25">
      <c r="A33" s="48" t="s">
        <v>112</v>
      </c>
      <c r="B33" s="46" t="s">
        <v>33</v>
      </c>
      <c r="C33" s="56">
        <v>366576</v>
      </c>
      <c r="D33" s="56">
        <v>0</v>
      </c>
      <c r="E33" s="56">
        <f>+C33+D33</f>
        <v>366576</v>
      </c>
      <c r="F33" s="56">
        <v>20981736</v>
      </c>
      <c r="G33" s="56">
        <f t="shared" si="20"/>
        <v>21348312</v>
      </c>
      <c r="H33" s="56">
        <v>0</v>
      </c>
      <c r="I33" s="56">
        <v>0</v>
      </c>
      <c r="J33" s="56">
        <f t="shared" si="3"/>
        <v>0</v>
      </c>
      <c r="K33" s="56">
        <v>0</v>
      </c>
      <c r="L33" s="56">
        <f t="shared" si="7"/>
        <v>0</v>
      </c>
      <c r="M33" s="56">
        <f t="shared" si="6"/>
        <v>21348312</v>
      </c>
      <c r="N33" s="56">
        <v>4706213</v>
      </c>
      <c r="O33" s="56">
        <v>4120100</v>
      </c>
      <c r="P33" s="60">
        <f t="shared" si="21"/>
        <v>0.22044895165481937</v>
      </c>
      <c r="Q33" s="60">
        <f t="shared" si="22"/>
        <v>0.19299418146034217</v>
      </c>
    </row>
    <row r="34" spans="1:17" x14ac:dyDescent="0.25">
      <c r="A34" s="24" t="s">
        <v>113</v>
      </c>
      <c r="B34" s="25" t="s">
        <v>34</v>
      </c>
      <c r="C34" s="57">
        <f>+SUM(C35:C36)</f>
        <v>0</v>
      </c>
      <c r="D34" s="57">
        <f>+SUM(D35:D36)</f>
        <v>0</v>
      </c>
      <c r="E34" s="54">
        <f>+C34+D34</f>
        <v>0</v>
      </c>
      <c r="F34" s="57">
        <f>+SUM(F35:F36)</f>
        <v>251030353</v>
      </c>
      <c r="G34" s="54">
        <f t="shared" si="20"/>
        <v>251030353</v>
      </c>
      <c r="H34" s="57">
        <f>+SUM(H35:H36)</f>
        <v>0</v>
      </c>
      <c r="I34" s="57">
        <f>+SUM(I35:I36)</f>
        <v>0</v>
      </c>
      <c r="J34" s="54">
        <f t="shared" ref="J34:J39" si="23">+H34+I34</f>
        <v>0</v>
      </c>
      <c r="K34" s="57">
        <f>+SUM(K35:K36)</f>
        <v>0</v>
      </c>
      <c r="L34" s="54">
        <f t="shared" si="7"/>
        <v>0</v>
      </c>
      <c r="M34" s="54">
        <f t="shared" si="6"/>
        <v>251030353</v>
      </c>
      <c r="N34" s="54">
        <f>+SUM(N35:N36)</f>
        <v>150629841</v>
      </c>
      <c r="O34" s="54">
        <f>+SUM(O35:O36)</f>
        <v>150629841</v>
      </c>
      <c r="P34" s="54">
        <f>+SUM(P35:P36)</f>
        <v>1.1855833867159835</v>
      </c>
      <c r="Q34" s="54">
        <f>+SUM(Q35:Q36)</f>
        <v>1.1855833867159835</v>
      </c>
    </row>
    <row r="35" spans="1:17" s="45" customFormat="1" x14ac:dyDescent="0.25">
      <c r="A35" s="48" t="s">
        <v>114</v>
      </c>
      <c r="B35" s="46" t="s">
        <v>35</v>
      </c>
      <c r="C35" s="56">
        <v>0</v>
      </c>
      <c r="D35" s="56">
        <v>0</v>
      </c>
      <c r="E35" s="56">
        <f>+C35+D35</f>
        <v>0</v>
      </c>
      <c r="F35" s="56">
        <v>137861705</v>
      </c>
      <c r="G35" s="56">
        <f t="shared" si="20"/>
        <v>137861705</v>
      </c>
      <c r="H35" s="56">
        <v>0</v>
      </c>
      <c r="I35" s="56">
        <v>0</v>
      </c>
      <c r="J35" s="56">
        <f t="shared" si="23"/>
        <v>0</v>
      </c>
      <c r="K35" s="56">
        <v>0</v>
      </c>
      <c r="L35" s="56">
        <f t="shared" si="7"/>
        <v>0</v>
      </c>
      <c r="M35" s="56">
        <f t="shared" si="6"/>
        <v>137861705</v>
      </c>
      <c r="N35" s="56">
        <v>91890686</v>
      </c>
      <c r="O35" s="56">
        <v>91890686</v>
      </c>
      <c r="P35" s="60">
        <f>+IFERROR((N35/M35),0)</f>
        <v>0.66654250359082678</v>
      </c>
      <c r="Q35" s="60">
        <f t="shared" ref="Q35:Q36" si="24">+IFERROR((O35/M35),0)</f>
        <v>0.66654250359082678</v>
      </c>
    </row>
    <row r="36" spans="1:17" s="45" customFormat="1" ht="25.5" x14ac:dyDescent="0.25">
      <c r="A36" s="48" t="s">
        <v>115</v>
      </c>
      <c r="B36" s="46" t="s">
        <v>51</v>
      </c>
      <c r="C36" s="56">
        <v>0</v>
      </c>
      <c r="D36" s="56">
        <v>0</v>
      </c>
      <c r="E36" s="56">
        <f>+C36+D36</f>
        <v>0</v>
      </c>
      <c r="F36" s="56">
        <v>113168648</v>
      </c>
      <c r="G36" s="56">
        <f t="shared" si="20"/>
        <v>113168648</v>
      </c>
      <c r="H36" s="56">
        <v>0</v>
      </c>
      <c r="I36" s="56">
        <v>0</v>
      </c>
      <c r="J36" s="56">
        <f t="shared" si="23"/>
        <v>0</v>
      </c>
      <c r="K36" s="56">
        <v>0</v>
      </c>
      <c r="L36" s="56">
        <f t="shared" si="7"/>
        <v>0</v>
      </c>
      <c r="M36" s="56">
        <f t="shared" si="6"/>
        <v>113168648</v>
      </c>
      <c r="N36" s="56">
        <v>58739155</v>
      </c>
      <c r="O36" s="56">
        <v>58739155</v>
      </c>
      <c r="P36" s="60">
        <f>+IFERROR((N36/M36),0)</f>
        <v>0.51904088312515673</v>
      </c>
      <c r="Q36" s="60">
        <f t="shared" si="24"/>
        <v>0.51904088312515673</v>
      </c>
    </row>
    <row r="37" spans="1:17" ht="25.5" x14ac:dyDescent="0.25">
      <c r="A37" s="24" t="s">
        <v>116</v>
      </c>
      <c r="B37" s="25" t="s">
        <v>36</v>
      </c>
      <c r="C37" s="54">
        <f>+SUM(C38:C39)</f>
        <v>0</v>
      </c>
      <c r="D37" s="54">
        <f>+SUM(D38:D39)</f>
        <v>0</v>
      </c>
      <c r="E37" s="54">
        <f>+C37+D37</f>
        <v>0</v>
      </c>
      <c r="F37" s="54">
        <f>+SUM(F38:F39)</f>
        <v>778934040</v>
      </c>
      <c r="G37" s="54">
        <f t="shared" si="20"/>
        <v>778934040</v>
      </c>
      <c r="H37" s="54">
        <f>+SUM(H38:H39)</f>
        <v>0</v>
      </c>
      <c r="I37" s="54">
        <f>+SUM(I38:I39)</f>
        <v>0</v>
      </c>
      <c r="J37" s="54">
        <f t="shared" si="23"/>
        <v>0</v>
      </c>
      <c r="K37" s="54">
        <f>+SUM(K38:K39)</f>
        <v>47884543</v>
      </c>
      <c r="L37" s="54">
        <f t="shared" si="7"/>
        <v>47884543</v>
      </c>
      <c r="M37" s="54">
        <f t="shared" si="6"/>
        <v>826818583</v>
      </c>
      <c r="N37" s="54">
        <f>+SUM(N38:N39)</f>
        <v>44849023</v>
      </c>
      <c r="O37" s="54">
        <f>+SUM(O38:O39)</f>
        <v>44849023</v>
      </c>
      <c r="P37" s="54">
        <f>+SUM(P38:P39)</f>
        <v>5.5477340422488287E-2</v>
      </c>
      <c r="Q37" s="54">
        <f>+SUM(Q38:Q39)</f>
        <v>5.5477340422488287E-2</v>
      </c>
    </row>
    <row r="38" spans="1:17" s="45" customFormat="1" x14ac:dyDescent="0.25">
      <c r="A38" s="48" t="s">
        <v>117</v>
      </c>
      <c r="B38" s="46" t="s">
        <v>37</v>
      </c>
      <c r="C38" s="56">
        <v>0</v>
      </c>
      <c r="D38" s="56">
        <v>0</v>
      </c>
      <c r="E38" s="56">
        <f t="shared" si="2"/>
        <v>0</v>
      </c>
      <c r="F38" s="56">
        <v>760536024</v>
      </c>
      <c r="G38" s="56">
        <f t="shared" si="20"/>
        <v>760536024</v>
      </c>
      <c r="H38" s="56">
        <v>0</v>
      </c>
      <c r="I38" s="56">
        <v>0</v>
      </c>
      <c r="J38" s="56">
        <f t="shared" si="23"/>
        <v>0</v>
      </c>
      <c r="K38" s="56">
        <v>47884543</v>
      </c>
      <c r="L38" s="56">
        <f t="shared" si="7"/>
        <v>47884543</v>
      </c>
      <c r="M38" s="56">
        <f t="shared" si="6"/>
        <v>808420567</v>
      </c>
      <c r="N38" s="56">
        <v>44849023</v>
      </c>
      <c r="O38" s="56">
        <v>44849023</v>
      </c>
      <c r="P38" s="60">
        <f>+IFERROR((N38/M38),0)</f>
        <v>5.5477340422488287E-2</v>
      </c>
      <c r="Q38" s="60">
        <f t="shared" ref="Q38:Q39" si="25">+IFERROR((O38/M38),0)</f>
        <v>5.5477340422488287E-2</v>
      </c>
    </row>
    <row r="39" spans="1:17" s="45" customFormat="1" x14ac:dyDescent="0.25">
      <c r="A39" s="48" t="s">
        <v>118</v>
      </c>
      <c r="B39" s="46" t="s">
        <v>38</v>
      </c>
      <c r="C39" s="56">
        <v>0</v>
      </c>
      <c r="D39" s="56">
        <v>0</v>
      </c>
      <c r="E39" s="56">
        <f t="shared" si="2"/>
        <v>0</v>
      </c>
      <c r="F39" s="56">
        <v>18398016</v>
      </c>
      <c r="G39" s="56">
        <f t="shared" si="20"/>
        <v>18398016</v>
      </c>
      <c r="H39" s="56">
        <v>0</v>
      </c>
      <c r="I39" s="56">
        <v>0</v>
      </c>
      <c r="J39" s="56">
        <f t="shared" si="23"/>
        <v>0</v>
      </c>
      <c r="K39" s="56">
        <v>0</v>
      </c>
      <c r="L39" s="56">
        <f t="shared" si="7"/>
        <v>0</v>
      </c>
      <c r="M39" s="56">
        <f t="shared" si="6"/>
        <v>18398016</v>
      </c>
      <c r="N39" s="56">
        <v>0</v>
      </c>
      <c r="O39" s="56">
        <v>0</v>
      </c>
      <c r="P39" s="60">
        <f>+IFERROR((N39/M39),0)</f>
        <v>0</v>
      </c>
      <c r="Q39" s="60">
        <f t="shared" si="25"/>
        <v>0</v>
      </c>
    </row>
    <row r="40" spans="1:17" x14ac:dyDescent="0.25">
      <c r="A40" s="22" t="s">
        <v>100</v>
      </c>
      <c r="B40" s="23" t="s">
        <v>101</v>
      </c>
      <c r="C40" s="53">
        <f>+C41</f>
        <v>0</v>
      </c>
      <c r="D40" s="53">
        <f>+D41</f>
        <v>0</v>
      </c>
      <c r="E40" s="53">
        <f>+C40+D40</f>
        <v>0</v>
      </c>
      <c r="F40" s="53">
        <f>+F41</f>
        <v>0</v>
      </c>
      <c r="G40" s="53">
        <f t="shared" si="20"/>
        <v>0</v>
      </c>
      <c r="H40" s="53">
        <f>+H41</f>
        <v>85953469.159999996</v>
      </c>
      <c r="I40" s="53">
        <f>+I41</f>
        <v>55974597.18</v>
      </c>
      <c r="J40" s="53">
        <f t="shared" si="3"/>
        <v>141928066.34</v>
      </c>
      <c r="K40" s="53">
        <f>+K41</f>
        <v>4917173053.6599998</v>
      </c>
      <c r="L40" s="53">
        <f t="shared" si="7"/>
        <v>5059101120</v>
      </c>
      <c r="M40" s="53">
        <f t="shared" si="6"/>
        <v>5059101120</v>
      </c>
      <c r="N40" s="53">
        <f t="shared" ref="N40:Q41" si="26">+N41</f>
        <v>2156998613.7600002</v>
      </c>
      <c r="O40" s="53">
        <f t="shared" si="26"/>
        <v>1323475051.3699999</v>
      </c>
      <c r="P40" s="53">
        <f t="shared" si="26"/>
        <v>4.0754603681126236</v>
      </c>
      <c r="Q40" s="53">
        <f t="shared" si="26"/>
        <v>2.5857694152929374</v>
      </c>
    </row>
    <row r="41" spans="1:17" ht="25.5" x14ac:dyDescent="0.25">
      <c r="A41" s="24" t="s">
        <v>119</v>
      </c>
      <c r="B41" s="25" t="s">
        <v>39</v>
      </c>
      <c r="C41" s="54">
        <f>+C42</f>
        <v>0</v>
      </c>
      <c r="D41" s="54">
        <f>+D42</f>
        <v>0</v>
      </c>
      <c r="E41" s="54">
        <f>+C41+D41</f>
        <v>0</v>
      </c>
      <c r="F41" s="54">
        <f>+F42</f>
        <v>0</v>
      </c>
      <c r="G41" s="54">
        <f t="shared" si="20"/>
        <v>0</v>
      </c>
      <c r="H41" s="54">
        <f>+H42</f>
        <v>85953469.159999996</v>
      </c>
      <c r="I41" s="54">
        <f>+I42</f>
        <v>55974597.18</v>
      </c>
      <c r="J41" s="54">
        <f t="shared" si="3"/>
        <v>141928066.34</v>
      </c>
      <c r="K41" s="54">
        <f>+K42</f>
        <v>4917173053.6599998</v>
      </c>
      <c r="L41" s="54">
        <f t="shared" si="7"/>
        <v>5059101120</v>
      </c>
      <c r="M41" s="54">
        <f t="shared" si="6"/>
        <v>5059101120</v>
      </c>
      <c r="N41" s="54">
        <f t="shared" si="26"/>
        <v>2156998613.7600002</v>
      </c>
      <c r="O41" s="54">
        <f t="shared" si="26"/>
        <v>1323475051.3699999</v>
      </c>
      <c r="P41" s="54">
        <f t="shared" si="26"/>
        <v>4.0754603681126236</v>
      </c>
      <c r="Q41" s="54">
        <f t="shared" si="26"/>
        <v>2.5857694152929374</v>
      </c>
    </row>
    <row r="42" spans="1:17" ht="25.5" x14ac:dyDescent="0.25">
      <c r="A42" s="26" t="s">
        <v>120</v>
      </c>
      <c r="B42" s="27" t="s">
        <v>39</v>
      </c>
      <c r="C42" s="55">
        <f>+C43+C48</f>
        <v>0</v>
      </c>
      <c r="D42" s="55">
        <f>+D43+D48</f>
        <v>0</v>
      </c>
      <c r="E42" s="55">
        <f>+C42+D42</f>
        <v>0</v>
      </c>
      <c r="F42" s="55">
        <f>+F43+F48</f>
        <v>0</v>
      </c>
      <c r="G42" s="55">
        <f t="shared" si="20"/>
        <v>0</v>
      </c>
      <c r="H42" s="55">
        <f>+H43+H48</f>
        <v>85953469.159999996</v>
      </c>
      <c r="I42" s="55">
        <f>+I43+I48</f>
        <v>55974597.18</v>
      </c>
      <c r="J42" s="55">
        <f t="shared" si="3"/>
        <v>141928066.34</v>
      </c>
      <c r="K42" s="55">
        <f>+K43+K48</f>
        <v>4917173053.6599998</v>
      </c>
      <c r="L42" s="55">
        <f t="shared" si="7"/>
        <v>5059101120</v>
      </c>
      <c r="M42" s="55">
        <f t="shared" si="6"/>
        <v>5059101120</v>
      </c>
      <c r="N42" s="55">
        <f>+N43+N48</f>
        <v>2156998613.7600002</v>
      </c>
      <c r="O42" s="55">
        <f>+O43+O48</f>
        <v>1323475051.3699999</v>
      </c>
      <c r="P42" s="55">
        <f>+P43+P48</f>
        <v>4.0754603681126236</v>
      </c>
      <c r="Q42" s="55">
        <f>+Q43+Q48</f>
        <v>2.5857694152929374</v>
      </c>
    </row>
    <row r="43" spans="1:17" x14ac:dyDescent="0.25">
      <c r="A43" s="28" t="s">
        <v>121</v>
      </c>
      <c r="B43" s="30" t="s">
        <v>94</v>
      </c>
      <c r="C43" s="59">
        <f>+SUM(C44:C47)</f>
        <v>0</v>
      </c>
      <c r="D43" s="59">
        <f>+SUM(D44:D47)</f>
        <v>0</v>
      </c>
      <c r="E43" s="59">
        <f>+C43+D43</f>
        <v>0</v>
      </c>
      <c r="F43" s="59">
        <f>+SUM(F44:F47)</f>
        <v>0</v>
      </c>
      <c r="G43" s="59">
        <f t="shared" si="20"/>
        <v>0</v>
      </c>
      <c r="H43" s="59">
        <f>+SUM(H44:H47)</f>
        <v>24363299.159999996</v>
      </c>
      <c r="I43" s="59">
        <f>+SUM(I44:I47)</f>
        <v>2145137.1800000002</v>
      </c>
      <c r="J43" s="59">
        <f t="shared" si="3"/>
        <v>26508436.339999996</v>
      </c>
      <c r="K43" s="59">
        <f>+SUM(K44:K47)</f>
        <v>3591379257.6599998</v>
      </c>
      <c r="L43" s="59">
        <f t="shared" si="7"/>
        <v>3617887694</v>
      </c>
      <c r="M43" s="59">
        <f t="shared" si="6"/>
        <v>3617887694</v>
      </c>
      <c r="N43" s="59">
        <f>+SUM(N44:N47)</f>
        <v>915309838.55999994</v>
      </c>
      <c r="O43" s="59">
        <f>+SUM(O44:O47)</f>
        <v>738589238.62999988</v>
      </c>
      <c r="P43" s="59">
        <f>+SUM(P44:P47)</f>
        <v>0.72478847857088124</v>
      </c>
      <c r="Q43" s="59">
        <f>+SUM(Q44:Q47)</f>
        <v>0.65037195493226074</v>
      </c>
    </row>
    <row r="44" spans="1:17" s="45" customFormat="1" ht="25.5" x14ac:dyDescent="0.25">
      <c r="A44" s="48" t="s">
        <v>160</v>
      </c>
      <c r="B44" s="46" t="s">
        <v>12</v>
      </c>
      <c r="C44" s="56">
        <v>0</v>
      </c>
      <c r="D44" s="56">
        <v>0</v>
      </c>
      <c r="E44" s="56">
        <f t="shared" si="2"/>
        <v>0</v>
      </c>
      <c r="F44" s="56">
        <v>0</v>
      </c>
      <c r="G44" s="56">
        <f t="shared" si="8"/>
        <v>0</v>
      </c>
      <c r="H44" s="56">
        <v>0</v>
      </c>
      <c r="I44" s="56">
        <v>0</v>
      </c>
      <c r="J44" s="56">
        <f t="shared" si="3"/>
        <v>0</v>
      </c>
      <c r="K44" s="56">
        <v>922880</v>
      </c>
      <c r="L44" s="56">
        <f t="shared" si="7"/>
        <v>922880</v>
      </c>
      <c r="M44" s="56">
        <f t="shared" si="6"/>
        <v>922880</v>
      </c>
      <c r="N44" s="56">
        <v>242908</v>
      </c>
      <c r="O44" s="56">
        <v>242152.71999999997</v>
      </c>
      <c r="P44" s="60">
        <f>+IFERROR((N44/M44),0)</f>
        <v>0.26320648404993063</v>
      </c>
      <c r="Q44" s="60">
        <f t="shared" ref="Q44:Q47" si="27">+IFERROR((O44/M44),0)</f>
        <v>0.26238808945908459</v>
      </c>
    </row>
    <row r="45" spans="1:17" s="45" customFormat="1" ht="38.25" x14ac:dyDescent="0.25">
      <c r="A45" s="48" t="s">
        <v>122</v>
      </c>
      <c r="B45" s="46" t="s">
        <v>14</v>
      </c>
      <c r="C45" s="56">
        <v>0</v>
      </c>
      <c r="D45" s="56">
        <v>0</v>
      </c>
      <c r="E45" s="56">
        <f t="shared" ref="E45" si="28">+C45+D45</f>
        <v>0</v>
      </c>
      <c r="F45" s="56">
        <v>0</v>
      </c>
      <c r="G45" s="56">
        <f t="shared" ref="G45" si="29">+E45+F45</f>
        <v>0</v>
      </c>
      <c r="H45" s="56">
        <v>4338669.76</v>
      </c>
      <c r="I45" s="56">
        <v>178566.18</v>
      </c>
      <c r="J45" s="56">
        <f t="shared" ref="J45" si="30">+H45+I45</f>
        <v>4517235.9399999995</v>
      </c>
      <c r="K45" s="56">
        <v>986966413.05999994</v>
      </c>
      <c r="L45" s="56">
        <f t="shared" ref="L45" si="31">+J45+K45</f>
        <v>991483649</v>
      </c>
      <c r="M45" s="56">
        <f t="shared" si="6"/>
        <v>991483649</v>
      </c>
      <c r="N45" s="56">
        <v>93891521.370000005</v>
      </c>
      <c r="O45" s="56">
        <v>84550702.210000008</v>
      </c>
      <c r="P45" s="60">
        <f>+IFERROR((N45/M45),0)</f>
        <v>9.4698002800851042E-2</v>
      </c>
      <c r="Q45" s="60">
        <f t="shared" si="27"/>
        <v>8.5276950653978972E-2</v>
      </c>
    </row>
    <row r="46" spans="1:17" s="45" customFormat="1" ht="38.25" x14ac:dyDescent="0.25">
      <c r="A46" s="48" t="s">
        <v>123</v>
      </c>
      <c r="B46" s="46" t="s">
        <v>18</v>
      </c>
      <c r="C46" s="56">
        <v>0</v>
      </c>
      <c r="D46" s="56">
        <v>0</v>
      </c>
      <c r="E46" s="56">
        <f t="shared" si="2"/>
        <v>0</v>
      </c>
      <c r="F46" s="56">
        <v>0</v>
      </c>
      <c r="G46" s="56">
        <f t="shared" si="8"/>
        <v>0</v>
      </c>
      <c r="H46" s="56">
        <v>20024629.399999999</v>
      </c>
      <c r="I46" s="56">
        <v>1966571</v>
      </c>
      <c r="J46" s="56">
        <f t="shared" si="3"/>
        <v>21991200.399999999</v>
      </c>
      <c r="K46" s="56">
        <v>2586089964.5999999</v>
      </c>
      <c r="L46" s="56">
        <f t="shared" si="7"/>
        <v>2608081165</v>
      </c>
      <c r="M46" s="56">
        <f t="shared" si="6"/>
        <v>2608081165</v>
      </c>
      <c r="N46" s="56">
        <v>820264078.18999994</v>
      </c>
      <c r="O46" s="56">
        <v>652885052.69999993</v>
      </c>
      <c r="P46" s="60">
        <f>+IFERROR((N46/M46),0)</f>
        <v>0.3145086468925134</v>
      </c>
      <c r="Q46" s="60">
        <f t="shared" si="27"/>
        <v>0.25033156999161105</v>
      </c>
    </row>
    <row r="47" spans="1:17" s="45" customFormat="1" ht="25.5" x14ac:dyDescent="0.25">
      <c r="A47" s="48" t="s">
        <v>124</v>
      </c>
      <c r="B47" s="46" t="s">
        <v>23</v>
      </c>
      <c r="C47" s="56">
        <v>0</v>
      </c>
      <c r="D47" s="56">
        <v>0</v>
      </c>
      <c r="E47" s="56">
        <f t="shared" si="2"/>
        <v>0</v>
      </c>
      <c r="F47" s="56">
        <v>0</v>
      </c>
      <c r="G47" s="56">
        <f t="shared" si="8"/>
        <v>0</v>
      </c>
      <c r="H47" s="56">
        <v>0</v>
      </c>
      <c r="I47" s="56">
        <v>0</v>
      </c>
      <c r="J47" s="56">
        <f t="shared" si="3"/>
        <v>0</v>
      </c>
      <c r="K47" s="56">
        <v>17400000</v>
      </c>
      <c r="L47" s="56">
        <f t="shared" si="7"/>
        <v>17400000</v>
      </c>
      <c r="M47" s="56">
        <f t="shared" si="6"/>
        <v>17400000</v>
      </c>
      <c r="N47" s="56">
        <v>911331</v>
      </c>
      <c r="O47" s="56">
        <v>911331</v>
      </c>
      <c r="P47" s="60">
        <f>+IFERROR((N47/M47),0)</f>
        <v>5.2375344827586205E-2</v>
      </c>
      <c r="Q47" s="60">
        <f t="shared" si="27"/>
        <v>5.2375344827586205E-2</v>
      </c>
    </row>
    <row r="48" spans="1:17" x14ac:dyDescent="0.25">
      <c r="A48" s="28" t="s">
        <v>125</v>
      </c>
      <c r="B48" s="30" t="s">
        <v>99</v>
      </c>
      <c r="C48" s="59">
        <f>SUM(C49:C54)</f>
        <v>0</v>
      </c>
      <c r="D48" s="59">
        <f>SUM(D49:D54)</f>
        <v>0</v>
      </c>
      <c r="E48" s="59">
        <f>+C48+D48</f>
        <v>0</v>
      </c>
      <c r="F48" s="59">
        <f>SUM(F49:F54)</f>
        <v>0</v>
      </c>
      <c r="G48" s="59">
        <f t="shared" ref="G48:G54" si="32">+E48+F48</f>
        <v>0</v>
      </c>
      <c r="H48" s="59">
        <f>SUM(H49:H54)</f>
        <v>61590170</v>
      </c>
      <c r="I48" s="59">
        <f>SUM(I49:I54)</f>
        <v>53829460</v>
      </c>
      <c r="J48" s="59">
        <f t="shared" si="3"/>
        <v>115419630</v>
      </c>
      <c r="K48" s="59">
        <f>SUM(K49:K54)</f>
        <v>1325793796</v>
      </c>
      <c r="L48" s="59">
        <f t="shared" si="7"/>
        <v>1441213426</v>
      </c>
      <c r="M48" s="59">
        <f t="shared" si="6"/>
        <v>1441213426</v>
      </c>
      <c r="N48" s="59">
        <f>SUM(N49:N54)</f>
        <v>1241688775.2</v>
      </c>
      <c r="O48" s="59">
        <f>SUM(O49:O54)</f>
        <v>584885812.73999989</v>
      </c>
      <c r="P48" s="59">
        <f>SUM(P49:P54)</f>
        <v>3.3506718895417422</v>
      </c>
      <c r="Q48" s="59">
        <f>SUM(Q49:Q54)</f>
        <v>1.9353974603606767</v>
      </c>
    </row>
    <row r="49" spans="1:17" s="45" customFormat="1" x14ac:dyDescent="0.25">
      <c r="A49" s="48" t="s">
        <v>161</v>
      </c>
      <c r="B49" s="46" t="s">
        <v>25</v>
      </c>
      <c r="C49" s="56">
        <v>0</v>
      </c>
      <c r="D49" s="56">
        <v>0</v>
      </c>
      <c r="E49" s="56">
        <f t="shared" si="2"/>
        <v>0</v>
      </c>
      <c r="F49" s="56">
        <v>0</v>
      </c>
      <c r="G49" s="56">
        <f t="shared" si="32"/>
        <v>0</v>
      </c>
      <c r="H49" s="56">
        <v>0</v>
      </c>
      <c r="I49" s="56">
        <v>0</v>
      </c>
      <c r="J49" s="56">
        <f t="shared" si="3"/>
        <v>0</v>
      </c>
      <c r="K49" s="56">
        <v>60520</v>
      </c>
      <c r="L49" s="56">
        <f t="shared" si="7"/>
        <v>60520</v>
      </c>
      <c r="M49" s="56">
        <f t="shared" si="6"/>
        <v>60520</v>
      </c>
      <c r="N49" s="56">
        <v>0</v>
      </c>
      <c r="O49" s="56">
        <v>0</v>
      </c>
      <c r="P49" s="60">
        <f t="shared" ref="P49:P54" si="33">+IFERROR((N49/M49),0)</f>
        <v>0</v>
      </c>
      <c r="Q49" s="60">
        <f t="shared" ref="Q49:Q54" si="34">+IFERROR((O49/M49),0)</f>
        <v>0</v>
      </c>
    </row>
    <row r="50" spans="1:17" s="45" customFormat="1" ht="63.75" x14ac:dyDescent="0.25">
      <c r="A50" s="48" t="s">
        <v>126</v>
      </c>
      <c r="B50" s="46" t="s">
        <v>43</v>
      </c>
      <c r="C50" s="56">
        <v>0</v>
      </c>
      <c r="D50" s="56">
        <v>0</v>
      </c>
      <c r="E50" s="56">
        <f t="shared" ref="E50" si="35">+C50+D50</f>
        <v>0</v>
      </c>
      <c r="F50" s="56">
        <v>0</v>
      </c>
      <c r="G50" s="56">
        <f t="shared" si="32"/>
        <v>0</v>
      </c>
      <c r="H50" s="56">
        <v>19987632</v>
      </c>
      <c r="I50" s="56">
        <v>10341200</v>
      </c>
      <c r="J50" s="56">
        <f t="shared" ref="J50" si="36">+H50+I50</f>
        <v>30328832</v>
      </c>
      <c r="K50" s="56">
        <v>194305598</v>
      </c>
      <c r="L50" s="56">
        <f t="shared" ref="L50" si="37">+J50+K50</f>
        <v>224634430</v>
      </c>
      <c r="M50" s="56">
        <f t="shared" si="6"/>
        <v>224634430</v>
      </c>
      <c r="N50" s="56">
        <v>194553350</v>
      </c>
      <c r="O50" s="56">
        <v>62721336.890000001</v>
      </c>
      <c r="P50" s="60">
        <f t="shared" si="33"/>
        <v>0.86608873804429709</v>
      </c>
      <c r="Q50" s="60">
        <f t="shared" si="34"/>
        <v>0.27921515366099486</v>
      </c>
    </row>
    <row r="51" spans="1:17" s="45" customFormat="1" ht="38.25" x14ac:dyDescent="0.25">
      <c r="A51" s="48" t="s">
        <v>127</v>
      </c>
      <c r="B51" s="46" t="s">
        <v>27</v>
      </c>
      <c r="C51" s="56">
        <v>0</v>
      </c>
      <c r="D51" s="56">
        <v>0</v>
      </c>
      <c r="E51" s="56">
        <f t="shared" si="2"/>
        <v>0</v>
      </c>
      <c r="F51" s="56">
        <v>0</v>
      </c>
      <c r="G51" s="56">
        <f t="shared" si="32"/>
        <v>0</v>
      </c>
      <c r="H51" s="56">
        <v>0</v>
      </c>
      <c r="I51" s="56">
        <v>0</v>
      </c>
      <c r="J51" s="56">
        <f t="shared" si="3"/>
        <v>0</v>
      </c>
      <c r="K51" s="56">
        <v>811457574</v>
      </c>
      <c r="L51" s="56">
        <f t="shared" si="7"/>
        <v>811457574</v>
      </c>
      <c r="M51" s="56">
        <f t="shared" si="6"/>
        <v>811457574</v>
      </c>
      <c r="N51" s="56">
        <v>712600622</v>
      </c>
      <c r="O51" s="56">
        <v>315527292</v>
      </c>
      <c r="P51" s="60">
        <f t="shared" si="33"/>
        <v>0.87817360368861375</v>
      </c>
      <c r="Q51" s="60">
        <f t="shared" si="34"/>
        <v>0.38884015888180001</v>
      </c>
    </row>
    <row r="52" spans="1:17" s="45" customFormat="1" ht="25.5" x14ac:dyDescent="0.25">
      <c r="A52" s="48" t="s">
        <v>128</v>
      </c>
      <c r="B52" s="46" t="s">
        <v>29</v>
      </c>
      <c r="C52" s="56">
        <v>0</v>
      </c>
      <c r="D52" s="56">
        <v>0</v>
      </c>
      <c r="E52" s="56">
        <f t="shared" si="2"/>
        <v>0</v>
      </c>
      <c r="F52" s="56">
        <v>0</v>
      </c>
      <c r="G52" s="56">
        <f t="shared" si="32"/>
        <v>0</v>
      </c>
      <c r="H52" s="56">
        <v>41602538</v>
      </c>
      <c r="I52" s="56">
        <v>43488260</v>
      </c>
      <c r="J52" s="56">
        <f t="shared" si="3"/>
        <v>85090798</v>
      </c>
      <c r="K52" s="56">
        <v>292118864</v>
      </c>
      <c r="L52" s="56">
        <f t="shared" si="7"/>
        <v>377209662</v>
      </c>
      <c r="M52" s="56">
        <f t="shared" si="6"/>
        <v>377209662</v>
      </c>
      <c r="N52" s="56">
        <v>312972873.19999999</v>
      </c>
      <c r="O52" s="56">
        <v>185075403.19999999</v>
      </c>
      <c r="P52" s="60">
        <f t="shared" si="33"/>
        <v>0.8297053462008086</v>
      </c>
      <c r="Q52" s="60">
        <f t="shared" si="34"/>
        <v>0.49064332609804673</v>
      </c>
    </row>
    <row r="53" spans="1:17" s="45" customFormat="1" ht="25.5" x14ac:dyDescent="0.25">
      <c r="A53" s="48" t="s">
        <v>129</v>
      </c>
      <c r="B53" s="46" t="s">
        <v>31</v>
      </c>
      <c r="C53" s="56">
        <v>0</v>
      </c>
      <c r="D53" s="56">
        <v>0</v>
      </c>
      <c r="E53" s="56">
        <f t="shared" ref="E53" si="38">+C53+D53</f>
        <v>0</v>
      </c>
      <c r="F53" s="56">
        <v>0</v>
      </c>
      <c r="G53" s="56">
        <f t="shared" si="32"/>
        <v>0</v>
      </c>
      <c r="H53" s="56">
        <v>0</v>
      </c>
      <c r="I53" s="56">
        <v>0</v>
      </c>
      <c r="J53" s="56">
        <f t="shared" ref="J53" si="39">+H53+I53</f>
        <v>0</v>
      </c>
      <c r="K53" s="56">
        <v>27760800</v>
      </c>
      <c r="L53" s="56">
        <f t="shared" ref="L53" si="40">+J53+K53</f>
        <v>27760800</v>
      </c>
      <c r="M53" s="56">
        <f t="shared" si="6"/>
        <v>27760800</v>
      </c>
      <c r="N53" s="56">
        <v>21561930</v>
      </c>
      <c r="O53" s="56">
        <v>21561780.649999999</v>
      </c>
      <c r="P53" s="60">
        <f t="shared" si="33"/>
        <v>0.77670420160802278</v>
      </c>
      <c r="Q53" s="60">
        <f t="shared" si="34"/>
        <v>0.77669882171983506</v>
      </c>
    </row>
    <row r="54" spans="1:17" s="45" customFormat="1" ht="25.5" x14ac:dyDescent="0.25">
      <c r="A54" s="48" t="s">
        <v>162</v>
      </c>
      <c r="B54" s="46" t="s">
        <v>33</v>
      </c>
      <c r="C54" s="56">
        <v>0</v>
      </c>
      <c r="D54" s="56">
        <v>0</v>
      </c>
      <c r="E54" s="56">
        <f t="shared" si="2"/>
        <v>0</v>
      </c>
      <c r="F54" s="56">
        <v>0</v>
      </c>
      <c r="G54" s="56">
        <f t="shared" si="32"/>
        <v>0</v>
      </c>
      <c r="H54" s="56">
        <v>0</v>
      </c>
      <c r="I54" s="56">
        <v>0</v>
      </c>
      <c r="J54" s="56">
        <f t="shared" si="3"/>
        <v>0</v>
      </c>
      <c r="K54" s="56">
        <v>90440</v>
      </c>
      <c r="L54" s="56">
        <f t="shared" si="7"/>
        <v>90440</v>
      </c>
      <c r="M54" s="56">
        <f t="shared" si="6"/>
        <v>90440</v>
      </c>
      <c r="N54" s="56">
        <v>0</v>
      </c>
      <c r="O54" s="56">
        <v>0</v>
      </c>
      <c r="P54" s="60">
        <f t="shared" si="33"/>
        <v>0</v>
      </c>
      <c r="Q54" s="60">
        <f t="shared" si="34"/>
        <v>0</v>
      </c>
    </row>
    <row r="55" spans="1:17" x14ac:dyDescent="0.25">
      <c r="A55" s="31" t="s">
        <v>102</v>
      </c>
      <c r="B55" s="23" t="s">
        <v>44</v>
      </c>
      <c r="C55" s="53">
        <f>+C56+C65</f>
        <v>622448748.24000001</v>
      </c>
      <c r="D55" s="53">
        <f>+D56+D65</f>
        <v>197677201.97999999</v>
      </c>
      <c r="E55" s="53">
        <f t="shared" si="2"/>
        <v>820125950.22000003</v>
      </c>
      <c r="F55" s="53">
        <f>+F56+F65</f>
        <v>21221854983.970001</v>
      </c>
      <c r="G55" s="53">
        <f t="shared" si="8"/>
        <v>22041980934.190002</v>
      </c>
      <c r="H55" s="53">
        <f>+H56+H65</f>
        <v>1035491890.51</v>
      </c>
      <c r="I55" s="53">
        <f>+I56+I65</f>
        <v>53258476</v>
      </c>
      <c r="J55" s="53">
        <f t="shared" si="3"/>
        <v>1088750366.51</v>
      </c>
      <c r="K55" s="53">
        <f>+K56+K65</f>
        <v>6152803492.3000002</v>
      </c>
      <c r="L55" s="53">
        <f t="shared" si="7"/>
        <v>7241553858.8100004</v>
      </c>
      <c r="M55" s="53">
        <f t="shared" si="6"/>
        <v>29283534793.000004</v>
      </c>
      <c r="N55" s="53">
        <f>+N56+N65</f>
        <v>14798231187.83</v>
      </c>
      <c r="O55" s="53">
        <f>+O56+O65</f>
        <v>6381579888.0300007</v>
      </c>
      <c r="P55" s="53">
        <f>+P56+P65</f>
        <v>4.3356399228419127</v>
      </c>
      <c r="Q55" s="53">
        <f>+Q56+Q65</f>
        <v>1.9307596138531857</v>
      </c>
    </row>
    <row r="56" spans="1:17" ht="25.5" x14ac:dyDescent="0.25">
      <c r="A56" s="32" t="s">
        <v>130</v>
      </c>
      <c r="B56" s="25" t="s">
        <v>45</v>
      </c>
      <c r="C56" s="57">
        <f>+C57</f>
        <v>503429812.56</v>
      </c>
      <c r="D56" s="57">
        <f>+D57</f>
        <v>178851773.63</v>
      </c>
      <c r="E56" s="57">
        <f>+C56+D56</f>
        <v>682281586.19000006</v>
      </c>
      <c r="F56" s="54">
        <f>+F57</f>
        <v>20797201790.970001</v>
      </c>
      <c r="G56" s="54">
        <f>+E56+F56</f>
        <v>21479483377.16</v>
      </c>
      <c r="H56" s="57">
        <f>+H57</f>
        <v>1035491890.51</v>
      </c>
      <c r="I56" s="57">
        <f>+I57</f>
        <v>53258476</v>
      </c>
      <c r="J56" s="54">
        <f t="shared" si="3"/>
        <v>1088750366.51</v>
      </c>
      <c r="K56" s="54">
        <f>+K57</f>
        <v>6152803492.3000002</v>
      </c>
      <c r="L56" s="54">
        <f t="shared" si="7"/>
        <v>7241553858.8100004</v>
      </c>
      <c r="M56" s="54">
        <f t="shared" si="6"/>
        <v>28721037235.970001</v>
      </c>
      <c r="N56" s="54">
        <f>+N57</f>
        <v>14552565256.799999</v>
      </c>
      <c r="O56" s="54">
        <f>+O57</f>
        <v>6260125952.3500004</v>
      </c>
      <c r="P56" s="54">
        <f>+P57</f>
        <v>3.4712959695602827</v>
      </c>
      <c r="Q56" s="54">
        <f>+Q57</f>
        <v>1.3550101911235404</v>
      </c>
    </row>
    <row r="57" spans="1:17" ht="25.5" x14ac:dyDescent="0.25">
      <c r="A57" s="33" t="s">
        <v>131</v>
      </c>
      <c r="B57" s="27" t="s">
        <v>103</v>
      </c>
      <c r="C57" s="58">
        <f>SUM(C58:C64)</f>
        <v>503429812.56</v>
      </c>
      <c r="D57" s="58">
        <f>SUM(D58:D64)</f>
        <v>178851773.63</v>
      </c>
      <c r="E57" s="58">
        <f t="shared" si="2"/>
        <v>682281586.19000006</v>
      </c>
      <c r="F57" s="58">
        <f>SUM(F58:F64)</f>
        <v>20797201790.970001</v>
      </c>
      <c r="G57" s="55">
        <f>+E57+F57</f>
        <v>21479483377.16</v>
      </c>
      <c r="H57" s="58">
        <f>SUM(H58:H64)</f>
        <v>1035491890.51</v>
      </c>
      <c r="I57" s="58">
        <f>SUM(I58:I64)</f>
        <v>53258476</v>
      </c>
      <c r="J57" s="55">
        <f t="shared" si="3"/>
        <v>1088750366.51</v>
      </c>
      <c r="K57" s="58">
        <f>SUM(K58:K64)</f>
        <v>6152803492.3000002</v>
      </c>
      <c r="L57" s="55">
        <f t="shared" si="7"/>
        <v>7241553858.8100004</v>
      </c>
      <c r="M57" s="55">
        <f t="shared" si="6"/>
        <v>28721037235.970001</v>
      </c>
      <c r="N57" s="58">
        <f>SUM(N58:N64)</f>
        <v>14552565256.799999</v>
      </c>
      <c r="O57" s="58">
        <f>SUM(O58:O64)</f>
        <v>6260125952.3500004</v>
      </c>
      <c r="P57" s="58">
        <f>SUM(P58:P64)</f>
        <v>3.4712959695602827</v>
      </c>
      <c r="Q57" s="58">
        <f>SUM(Q58:Q64)</f>
        <v>1.3550101911235404</v>
      </c>
    </row>
    <row r="58" spans="1:17" s="45" customFormat="1" ht="51" x14ac:dyDescent="0.25">
      <c r="A58" s="43" t="s">
        <v>135</v>
      </c>
      <c r="B58" s="47" t="s">
        <v>46</v>
      </c>
      <c r="C58" s="56">
        <v>135171373</v>
      </c>
      <c r="D58" s="56">
        <v>112075062.63</v>
      </c>
      <c r="E58" s="56">
        <f t="shared" si="2"/>
        <v>247246435.63</v>
      </c>
      <c r="F58" s="56">
        <v>4080631987</v>
      </c>
      <c r="G58" s="56">
        <f t="shared" si="8"/>
        <v>4327878422.6300001</v>
      </c>
      <c r="H58" s="56">
        <v>277331561.81999999</v>
      </c>
      <c r="I58" s="56">
        <v>15704056</v>
      </c>
      <c r="J58" s="56">
        <f t="shared" si="3"/>
        <v>293035617.81999999</v>
      </c>
      <c r="K58" s="56">
        <v>1025274949.55</v>
      </c>
      <c r="L58" s="56">
        <f t="shared" si="7"/>
        <v>1318310567.3699999</v>
      </c>
      <c r="M58" s="56">
        <f t="shared" si="6"/>
        <v>5646188990</v>
      </c>
      <c r="N58" s="56">
        <v>3381437195.4499998</v>
      </c>
      <c r="O58" s="56">
        <v>1415938607.4200001</v>
      </c>
      <c r="P58" s="60">
        <f t="shared" ref="P58:P64" si="41">+IFERROR((N58/M58),0)</f>
        <v>0.5988884186198663</v>
      </c>
      <c r="Q58" s="60">
        <f t="shared" ref="Q58:Q64" si="42">+IFERROR((O58/M58),0)</f>
        <v>0.25077775645267592</v>
      </c>
    </row>
    <row r="59" spans="1:17" s="45" customFormat="1" ht="51" x14ac:dyDescent="0.25">
      <c r="A59" s="43" t="s">
        <v>163</v>
      </c>
      <c r="B59" s="44" t="s">
        <v>164</v>
      </c>
      <c r="C59" s="56">
        <v>276414310.56</v>
      </c>
      <c r="D59" s="56">
        <v>31571773</v>
      </c>
      <c r="E59" s="56">
        <f t="shared" si="2"/>
        <v>307986083.56</v>
      </c>
      <c r="F59" s="56">
        <v>11708783790</v>
      </c>
      <c r="G59" s="56">
        <f t="shared" si="8"/>
        <v>12016769873.559999</v>
      </c>
      <c r="H59" s="56">
        <v>699149476.13999999</v>
      </c>
      <c r="I59" s="56">
        <v>28214097</v>
      </c>
      <c r="J59" s="56">
        <f t="shared" si="3"/>
        <v>727363573.13999999</v>
      </c>
      <c r="K59" s="56">
        <v>3170996992.3000002</v>
      </c>
      <c r="L59" s="56">
        <f t="shared" si="7"/>
        <v>3898360565.4400001</v>
      </c>
      <c r="M59" s="56">
        <f t="shared" si="6"/>
        <v>15915130439</v>
      </c>
      <c r="N59" s="56">
        <v>7856089559.8000002</v>
      </c>
      <c r="O59" s="56">
        <v>3511633516.3800001</v>
      </c>
      <c r="P59" s="60">
        <f t="shared" si="41"/>
        <v>0.49362395048605234</v>
      </c>
      <c r="Q59" s="60">
        <f t="shared" si="42"/>
        <v>0.2206474857268369</v>
      </c>
    </row>
    <row r="60" spans="1:17" s="45" customFormat="1" ht="38.25" x14ac:dyDescent="0.25">
      <c r="A60" s="43" t="s">
        <v>165</v>
      </c>
      <c r="B60" s="44" t="s">
        <v>166</v>
      </c>
      <c r="C60" s="56">
        <v>11971471</v>
      </c>
      <c r="D60" s="56">
        <v>14845510</v>
      </c>
      <c r="E60" s="56">
        <f t="shared" si="2"/>
        <v>26816981</v>
      </c>
      <c r="F60" s="56">
        <v>691576431</v>
      </c>
      <c r="G60" s="56">
        <f t="shared" si="8"/>
        <v>718393412</v>
      </c>
      <c r="H60" s="56">
        <v>12974267</v>
      </c>
      <c r="I60" s="56">
        <v>2928332</v>
      </c>
      <c r="J60" s="56">
        <f t="shared" si="3"/>
        <v>15902599</v>
      </c>
      <c r="K60" s="56">
        <v>1057280420</v>
      </c>
      <c r="L60" s="56">
        <f t="shared" si="7"/>
        <v>1073183019</v>
      </c>
      <c r="M60" s="56">
        <f t="shared" si="6"/>
        <v>1791576431</v>
      </c>
      <c r="N60" s="56">
        <v>479816585</v>
      </c>
      <c r="O60" s="56">
        <v>119149548</v>
      </c>
      <c r="P60" s="60">
        <f t="shared" si="41"/>
        <v>0.26781809399679474</v>
      </c>
      <c r="Q60" s="60">
        <f t="shared" si="42"/>
        <v>6.6505422787625404E-2</v>
      </c>
    </row>
    <row r="61" spans="1:17" s="45" customFormat="1" ht="102" x14ac:dyDescent="0.25">
      <c r="A61" s="43" t="s">
        <v>167</v>
      </c>
      <c r="B61" s="44" t="s">
        <v>168</v>
      </c>
      <c r="C61" s="56">
        <v>63475658</v>
      </c>
      <c r="D61" s="56">
        <v>20359428</v>
      </c>
      <c r="E61" s="56">
        <f t="shared" ref="E61:E62" si="43">+C61+D61</f>
        <v>83835086</v>
      </c>
      <c r="F61" s="56">
        <v>1085769859</v>
      </c>
      <c r="G61" s="56">
        <f t="shared" ref="G61:G62" si="44">+E61+F61</f>
        <v>1169604945</v>
      </c>
      <c r="H61" s="56">
        <v>46036585.549999997</v>
      </c>
      <c r="I61" s="56">
        <v>6411991</v>
      </c>
      <c r="J61" s="56">
        <f t="shared" ref="J61:J62" si="45">+H61+I61</f>
        <v>52448576.549999997</v>
      </c>
      <c r="K61" s="56">
        <v>899251130.45000005</v>
      </c>
      <c r="L61" s="56">
        <f t="shared" ref="L61:L62" si="46">+J61+K61</f>
        <v>951699707</v>
      </c>
      <c r="M61" s="56">
        <f t="shared" si="6"/>
        <v>2121304652</v>
      </c>
      <c r="N61" s="56">
        <v>898199171.54999995</v>
      </c>
      <c r="O61" s="56">
        <v>369903741.55000001</v>
      </c>
      <c r="P61" s="60">
        <f t="shared" si="41"/>
        <v>0.42341828209501325</v>
      </c>
      <c r="Q61" s="60">
        <f t="shared" si="42"/>
        <v>0.17437558589297811</v>
      </c>
    </row>
    <row r="62" spans="1:17" s="45" customFormat="1" ht="38.25" x14ac:dyDescent="0.25">
      <c r="A62" s="43" t="s">
        <v>169</v>
      </c>
      <c r="B62" s="44" t="s">
        <v>170</v>
      </c>
      <c r="C62" s="56">
        <v>16397000</v>
      </c>
      <c r="D62" s="56">
        <v>0</v>
      </c>
      <c r="E62" s="56">
        <f t="shared" si="43"/>
        <v>16397000</v>
      </c>
      <c r="F62" s="56">
        <v>327599348</v>
      </c>
      <c r="G62" s="56">
        <f t="shared" si="44"/>
        <v>343996348</v>
      </c>
      <c r="H62" s="56">
        <v>0</v>
      </c>
      <c r="I62" s="56">
        <v>0</v>
      </c>
      <c r="J62" s="56">
        <f t="shared" si="45"/>
        <v>0</v>
      </c>
      <c r="K62" s="56">
        <v>0</v>
      </c>
      <c r="L62" s="56">
        <f t="shared" si="46"/>
        <v>0</v>
      </c>
      <c r="M62" s="56">
        <f t="shared" si="6"/>
        <v>343996348</v>
      </c>
      <c r="N62" s="56">
        <v>134398626</v>
      </c>
      <c r="O62" s="56">
        <v>36096983</v>
      </c>
      <c r="P62" s="60">
        <f t="shared" si="41"/>
        <v>0.39069782798973202</v>
      </c>
      <c r="Q62" s="60">
        <f t="shared" si="42"/>
        <v>0.10493420412707405</v>
      </c>
    </row>
    <row r="63" spans="1:17" s="45" customFormat="1" ht="38.25" x14ac:dyDescent="0.25">
      <c r="A63" s="43" t="s">
        <v>171</v>
      </c>
      <c r="B63" s="44" t="s">
        <v>172</v>
      </c>
      <c r="C63" s="56">
        <v>0</v>
      </c>
      <c r="D63" s="56">
        <v>0</v>
      </c>
      <c r="E63" s="56">
        <f t="shared" si="2"/>
        <v>0</v>
      </c>
      <c r="F63" s="56">
        <v>796289789</v>
      </c>
      <c r="G63" s="56">
        <f t="shared" si="8"/>
        <v>796289789</v>
      </c>
      <c r="H63" s="56">
        <v>0</v>
      </c>
      <c r="I63" s="56">
        <v>0</v>
      </c>
      <c r="J63" s="56">
        <f t="shared" si="3"/>
        <v>0</v>
      </c>
      <c r="K63" s="56">
        <v>0</v>
      </c>
      <c r="L63" s="56">
        <f t="shared" si="7"/>
        <v>0</v>
      </c>
      <c r="M63" s="56">
        <f t="shared" si="6"/>
        <v>796289789</v>
      </c>
      <c r="N63" s="56">
        <v>564739524</v>
      </c>
      <c r="O63" s="56">
        <v>197778216</v>
      </c>
      <c r="P63" s="60">
        <f t="shared" si="41"/>
        <v>0.70921356998588869</v>
      </c>
      <c r="Q63" s="60">
        <f t="shared" si="42"/>
        <v>0.2483746730551131</v>
      </c>
    </row>
    <row r="64" spans="1:17" s="45" customFormat="1" ht="38.25" x14ac:dyDescent="0.25">
      <c r="A64" s="43" t="s">
        <v>173</v>
      </c>
      <c r="B64" s="44" t="s">
        <v>174</v>
      </c>
      <c r="C64" s="56">
        <v>0</v>
      </c>
      <c r="D64" s="56">
        <v>0</v>
      </c>
      <c r="E64" s="56">
        <f t="shared" si="2"/>
        <v>0</v>
      </c>
      <c r="F64" s="56">
        <v>2106550586.97</v>
      </c>
      <c r="G64" s="56">
        <f t="shared" si="8"/>
        <v>2106550586.97</v>
      </c>
      <c r="H64" s="56">
        <v>0</v>
      </c>
      <c r="I64" s="56">
        <v>0</v>
      </c>
      <c r="J64" s="56">
        <f t="shared" si="3"/>
        <v>0</v>
      </c>
      <c r="K64" s="56">
        <v>0</v>
      </c>
      <c r="L64" s="56">
        <f t="shared" si="7"/>
        <v>0</v>
      </c>
      <c r="M64" s="56">
        <f t="shared" si="6"/>
        <v>2106550586.97</v>
      </c>
      <c r="N64" s="56">
        <v>1237884595</v>
      </c>
      <c r="O64" s="56">
        <v>609625340</v>
      </c>
      <c r="P64" s="60">
        <f t="shared" si="41"/>
        <v>0.58763582638693546</v>
      </c>
      <c r="Q64" s="60">
        <f t="shared" si="42"/>
        <v>0.28939506308123703</v>
      </c>
    </row>
    <row r="65" spans="1:17" ht="38.25" x14ac:dyDescent="0.25">
      <c r="A65" s="32" t="s">
        <v>132</v>
      </c>
      <c r="B65" s="34" t="s">
        <v>47</v>
      </c>
      <c r="C65" s="57">
        <f>+C66</f>
        <v>119018935.68000001</v>
      </c>
      <c r="D65" s="57">
        <f>+D66</f>
        <v>18825428.350000001</v>
      </c>
      <c r="E65" s="57">
        <f>+C65+D65</f>
        <v>137844364.03</v>
      </c>
      <c r="F65" s="57">
        <f>+F66</f>
        <v>424653193</v>
      </c>
      <c r="G65" s="54">
        <f>+F65+E65</f>
        <v>562497557.02999997</v>
      </c>
      <c r="H65" s="57">
        <f>+H66</f>
        <v>0</v>
      </c>
      <c r="I65" s="57">
        <f>+I66</f>
        <v>0</v>
      </c>
      <c r="J65" s="54">
        <f t="shared" si="3"/>
        <v>0</v>
      </c>
      <c r="K65" s="57">
        <f>+K66</f>
        <v>0</v>
      </c>
      <c r="L65" s="54">
        <f t="shared" si="7"/>
        <v>0</v>
      </c>
      <c r="M65" s="54">
        <f t="shared" si="6"/>
        <v>562497557.02999997</v>
      </c>
      <c r="N65" s="57">
        <f>+N66</f>
        <v>245665931.03</v>
      </c>
      <c r="O65" s="57">
        <f>+O66</f>
        <v>121453935.68000001</v>
      </c>
      <c r="P65" s="57">
        <f>+P66</f>
        <v>0.86434395328162994</v>
      </c>
      <c r="Q65" s="57">
        <f>+Q66</f>
        <v>0.57574942272964547</v>
      </c>
    </row>
    <row r="66" spans="1:17" ht="38.25" x14ac:dyDescent="0.25">
      <c r="A66" s="33" t="s">
        <v>133</v>
      </c>
      <c r="B66" s="35" t="s">
        <v>47</v>
      </c>
      <c r="C66" s="58">
        <f>+SUM(C67:C68)</f>
        <v>119018935.68000001</v>
      </c>
      <c r="D66" s="58">
        <f>+SUM(D67:D68)</f>
        <v>18825428.350000001</v>
      </c>
      <c r="E66" s="58">
        <f>+C66+D66</f>
        <v>137844364.03</v>
      </c>
      <c r="F66" s="58">
        <f>+SUM(F67:F68)</f>
        <v>424653193</v>
      </c>
      <c r="G66" s="55">
        <f>+E66+F66</f>
        <v>562497557.02999997</v>
      </c>
      <c r="H66" s="58">
        <f>+SUM(H67:H68)</f>
        <v>0</v>
      </c>
      <c r="I66" s="58">
        <f>+SUM(I67:I68)</f>
        <v>0</v>
      </c>
      <c r="J66" s="55">
        <f t="shared" si="3"/>
        <v>0</v>
      </c>
      <c r="K66" s="58">
        <f>+SUM(K67:K68)</f>
        <v>0</v>
      </c>
      <c r="L66" s="55">
        <f t="shared" si="7"/>
        <v>0</v>
      </c>
      <c r="M66" s="55">
        <f t="shared" si="6"/>
        <v>562497557.02999997</v>
      </c>
      <c r="N66" s="58">
        <f>+SUM(N67:N68)</f>
        <v>245665931.03</v>
      </c>
      <c r="O66" s="58">
        <f>+SUM(O67:O68)</f>
        <v>121453935.68000001</v>
      </c>
      <c r="P66" s="58">
        <f>+SUM(P67:P68)</f>
        <v>0.86434395328162994</v>
      </c>
      <c r="Q66" s="58">
        <f>+SUM(Q67:Q68)</f>
        <v>0.57574942272964547</v>
      </c>
    </row>
    <row r="67" spans="1:17" s="45" customFormat="1" ht="63.75" x14ac:dyDescent="0.25">
      <c r="A67" s="43" t="s">
        <v>136</v>
      </c>
      <c r="B67" s="44" t="s">
        <v>137</v>
      </c>
      <c r="C67" s="56">
        <v>0</v>
      </c>
      <c r="D67" s="56">
        <v>5750000</v>
      </c>
      <c r="E67" s="56">
        <f t="shared" si="2"/>
        <v>5750000</v>
      </c>
      <c r="F67" s="56">
        <v>424653193</v>
      </c>
      <c r="G67" s="56">
        <f>+E67+F67</f>
        <v>430403193</v>
      </c>
      <c r="H67" s="56">
        <v>0</v>
      </c>
      <c r="I67" s="56">
        <v>0</v>
      </c>
      <c r="J67" s="56">
        <f t="shared" si="3"/>
        <v>0</v>
      </c>
      <c r="K67" s="56">
        <v>0</v>
      </c>
      <c r="L67" s="56">
        <f t="shared" si="7"/>
        <v>0</v>
      </c>
      <c r="M67" s="56">
        <f t="shared" si="6"/>
        <v>430403193</v>
      </c>
      <c r="N67" s="56">
        <v>189716583</v>
      </c>
      <c r="O67" s="56">
        <v>65504593</v>
      </c>
      <c r="P67" s="56">
        <f>+IFERROR((N67/M67),0)</f>
        <v>0.44078804731358023</v>
      </c>
      <c r="Q67" s="56">
        <f t="shared" ref="Q67:Q68" si="47">+IFERROR((O67/M67),0)</f>
        <v>0.15219355726294531</v>
      </c>
    </row>
    <row r="68" spans="1:17" s="45" customFormat="1" ht="38.25" x14ac:dyDescent="0.25">
      <c r="A68" s="43" t="s">
        <v>138</v>
      </c>
      <c r="B68" s="46" t="s">
        <v>139</v>
      </c>
      <c r="C68" s="56">
        <v>119018935.68000001</v>
      </c>
      <c r="D68" s="56">
        <v>13075428.35</v>
      </c>
      <c r="E68" s="56">
        <f t="shared" si="2"/>
        <v>132094364.03</v>
      </c>
      <c r="F68" s="56">
        <v>0</v>
      </c>
      <c r="G68" s="56">
        <f>+E68+F68</f>
        <v>132094364.03</v>
      </c>
      <c r="H68" s="56">
        <v>0</v>
      </c>
      <c r="I68" s="56">
        <v>0</v>
      </c>
      <c r="J68" s="56">
        <f t="shared" si="3"/>
        <v>0</v>
      </c>
      <c r="K68" s="56">
        <v>0</v>
      </c>
      <c r="L68" s="56">
        <f t="shared" si="7"/>
        <v>0</v>
      </c>
      <c r="M68" s="56">
        <f t="shared" si="6"/>
        <v>132094364.03</v>
      </c>
      <c r="N68" s="56">
        <v>55949348.030000001</v>
      </c>
      <c r="O68" s="56">
        <v>55949342.68</v>
      </c>
      <c r="P68" s="56">
        <f>+IFERROR((N68/M68),0)</f>
        <v>0.42355590596804965</v>
      </c>
      <c r="Q68" s="56">
        <f t="shared" si="47"/>
        <v>0.42355586546670015</v>
      </c>
    </row>
    <row r="69" spans="1:17" x14ac:dyDescent="0.25">
      <c r="A69" s="22"/>
      <c r="B69" s="23" t="s">
        <v>48</v>
      </c>
      <c r="C69" s="53">
        <f>+C10+C40+C55</f>
        <v>734149185.24000001</v>
      </c>
      <c r="D69" s="53">
        <f>+D10+D40+D55</f>
        <v>239634911.26999998</v>
      </c>
      <c r="E69" s="53">
        <f>+E10+E40+E55</f>
        <v>973784096.50999999</v>
      </c>
      <c r="F69" s="53">
        <f>+F10+F40+F55</f>
        <v>42118196837.68</v>
      </c>
      <c r="G69" s="53">
        <f>+G10+G40+G55</f>
        <v>43091980934.190002</v>
      </c>
      <c r="H69" s="53">
        <f>+H10+H40+H55</f>
        <v>1172512174.6700001</v>
      </c>
      <c r="I69" s="53">
        <f>+I10+I40+I55</f>
        <v>109572425.18000001</v>
      </c>
      <c r="J69" s="53">
        <f>+J10+J40+J55</f>
        <v>1282084599.8499999</v>
      </c>
      <c r="K69" s="53">
        <f>+K10+K40+K55</f>
        <v>12000665608.959999</v>
      </c>
      <c r="L69" s="53">
        <f>+L10+L40+L55</f>
        <v>13282750208.810001</v>
      </c>
      <c r="M69" s="53">
        <f t="shared" si="6"/>
        <v>56374731143</v>
      </c>
      <c r="N69" s="53">
        <f>+N10+N40+N55</f>
        <v>28283176457.950001</v>
      </c>
      <c r="O69" s="53">
        <f>+O10+O40+O55</f>
        <v>17224682486.029999</v>
      </c>
      <c r="P69" s="53">
        <f>+P10+P40+P55</f>
        <v>17.301997337067156</v>
      </c>
      <c r="Q69" s="53">
        <f>+Q10+Q40+Q55</f>
        <v>10.674163705536561</v>
      </c>
    </row>
    <row r="70" spans="1:17" x14ac:dyDescent="0.25">
      <c r="A70" s="22" t="s">
        <v>146</v>
      </c>
      <c r="B70" s="23" t="s">
        <v>49</v>
      </c>
      <c r="C70" s="53">
        <v>0</v>
      </c>
      <c r="D70" s="53">
        <v>0</v>
      </c>
      <c r="E70" s="53">
        <f t="shared" si="2"/>
        <v>0</v>
      </c>
      <c r="F70" s="53">
        <v>0</v>
      </c>
      <c r="G70" s="53">
        <f t="shared" si="8"/>
        <v>0</v>
      </c>
      <c r="H70" s="53">
        <v>0</v>
      </c>
      <c r="I70" s="53">
        <v>0</v>
      </c>
      <c r="J70" s="53">
        <f>+H70+I70</f>
        <v>0</v>
      </c>
      <c r="K70" s="53">
        <v>135251114</v>
      </c>
      <c r="L70" s="53">
        <f>+J70+K70</f>
        <v>135251114</v>
      </c>
      <c r="M70" s="53">
        <f t="shared" si="6"/>
        <v>135251114</v>
      </c>
      <c r="N70" s="53">
        <v>0</v>
      </c>
      <c r="O70" s="53">
        <v>0</v>
      </c>
      <c r="P70" s="53">
        <f>+IFERROR((N70/M70),0)</f>
        <v>0</v>
      </c>
      <c r="Q70" s="53">
        <f t="shared" ref="Q70" si="48">+IFERROR((O70/M70),0)</f>
        <v>0</v>
      </c>
    </row>
    <row r="71" spans="1:17" x14ac:dyDescent="0.25">
      <c r="A71" s="22"/>
      <c r="B71" s="23" t="s">
        <v>104</v>
      </c>
      <c r="C71" s="53">
        <f t="shared" ref="C71:L71" si="49">+C69+C70</f>
        <v>734149185.24000001</v>
      </c>
      <c r="D71" s="53">
        <f t="shared" si="49"/>
        <v>239634911.26999998</v>
      </c>
      <c r="E71" s="53">
        <f>+E69+E70</f>
        <v>973784096.50999999</v>
      </c>
      <c r="F71" s="53">
        <f t="shared" si="49"/>
        <v>42118196837.68</v>
      </c>
      <c r="G71" s="53">
        <f t="shared" si="49"/>
        <v>43091980934.190002</v>
      </c>
      <c r="H71" s="53">
        <f t="shared" si="49"/>
        <v>1172512174.6700001</v>
      </c>
      <c r="I71" s="53">
        <f t="shared" si="49"/>
        <v>109572425.18000001</v>
      </c>
      <c r="J71" s="53">
        <f t="shared" si="49"/>
        <v>1282084599.8499999</v>
      </c>
      <c r="K71" s="53">
        <f t="shared" si="49"/>
        <v>12135916722.959999</v>
      </c>
      <c r="L71" s="53">
        <f t="shared" si="49"/>
        <v>13418001322.810001</v>
      </c>
      <c r="M71" s="53">
        <f t="shared" si="6"/>
        <v>56509982257</v>
      </c>
      <c r="N71" s="53">
        <f t="shared" ref="N71:Q71" si="50">+N69+N70</f>
        <v>28283176457.950001</v>
      </c>
      <c r="O71" s="53">
        <f t="shared" si="50"/>
        <v>17224682486.029999</v>
      </c>
      <c r="P71" s="53">
        <f t="shared" si="50"/>
        <v>17.301997337067156</v>
      </c>
      <c r="Q71" s="53">
        <f t="shared" si="50"/>
        <v>10.674163705536561</v>
      </c>
    </row>
  </sheetData>
  <autoFilter ref="A7:A74" xr:uid="{00000000-0009-0000-0000-000001000000}"/>
  <mergeCells count="15">
    <mergeCell ref="A7:A9"/>
    <mergeCell ref="B7:B9"/>
    <mergeCell ref="C7:L7"/>
    <mergeCell ref="Q7:Q9"/>
    <mergeCell ref="C8:G8"/>
    <mergeCell ref="H8:L8"/>
    <mergeCell ref="M7:M9"/>
    <mergeCell ref="P7:P9"/>
    <mergeCell ref="O7:O9"/>
    <mergeCell ref="N7:N9"/>
    <mergeCell ref="J1:Q1"/>
    <mergeCell ref="J3:K4"/>
    <mergeCell ref="L3:Q4"/>
    <mergeCell ref="A5:Q5"/>
    <mergeCell ref="A2:Q2"/>
  </mergeCells>
  <pageMargins left="0.70866141732283472" right="0.70866141732283472" top="0.74803149606299213" bottom="0.74803149606299213" header="0.31496062992125984" footer="0.31496062992125984"/>
  <pageSetup scale="49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INGRESOS</vt:lpstr>
      <vt:lpstr>GASTOS</vt:lpstr>
      <vt:lpstr>INGRESOS!Área_de_impresión</vt:lpstr>
      <vt:lpstr>GASTOS!Títulos_a_imprimir</vt:lpstr>
      <vt:lpstr>INGRESOS!Títulos_a_imprimir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Varela</dc:creator>
  <cp:lastModifiedBy>Julieth Varela Pérez</cp:lastModifiedBy>
  <cp:lastPrinted>2024-08-26T14:18:49Z</cp:lastPrinted>
  <dcterms:created xsi:type="dcterms:W3CDTF">2020-01-09T15:25:13Z</dcterms:created>
  <dcterms:modified xsi:type="dcterms:W3CDTF">2025-07-10T15:15:07Z</dcterms:modified>
</cp:coreProperties>
</file>