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i unidad\AdC_JAndrade_24\Politicas_sectoriales\POLITICA INDUSTRIAL MODERNA\2024\Segui\A portal\"/>
    </mc:Choice>
  </mc:AlternateContent>
  <xr:revisionPtr revIDLastSave="0" documentId="13_ncr:1_{675F4089-88DC-4AD3-99BF-26CC7270F701}" xr6:coauthVersionLast="36" xr6:coauthVersionMax="36" xr10:uidLastSave="{00000000-0000-0000-0000-000000000000}"/>
  <workbookProtection workbookAlgorithmName="SHA-512" workbookHashValue="fLWeSE2rZborE4QYj7lmdSz5x7PSgbdgSnLKa9UxdJfgCcX8ex1bhScSTWTMiPwoLBweXIysNUOBo40ejZYEFg==" workbookSaltValue="oXpOQ4pFY1SbIbgqCFGGQQ==" workbookSpinCount="100000" lockStructure="1"/>
  <bookViews>
    <workbookView xWindow="0" yWindow="0" windowWidth="20490" windowHeight="7545" tabRatio="500" xr2:uid="{00000000-000D-0000-FFFF-FFFF00000000}"/>
  </bookViews>
  <sheets>
    <sheet name="Base Indicadores" sheetId="1" r:id="rId1"/>
  </sheets>
  <calcPr calcId="191029"/>
</workbook>
</file>

<file path=xl/calcChain.xml><?xml version="1.0" encoding="utf-8"?>
<calcChain xmlns="http://schemas.openxmlformats.org/spreadsheetml/2006/main">
  <c r="O64" i="1" l="1"/>
  <c r="L80" i="1"/>
  <c r="M80" i="1"/>
  <c r="M169" i="1"/>
  <c r="N169" i="1" s="1"/>
  <c r="O169" i="1" l="1"/>
  <c r="CJ99" i="1"/>
  <c r="CK99" i="1" l="1"/>
  <c r="CJ182" i="1" l="1"/>
  <c r="CJ187" i="1"/>
  <c r="CJ186" i="1"/>
  <c r="CJ180" i="1" l="1"/>
  <c r="CR99" i="1" l="1"/>
  <c r="CJ98" i="1" l="1"/>
  <c r="CJ80" i="1" l="1"/>
  <c r="CO187" i="1" l="1"/>
  <c r="CL187" i="1"/>
  <c r="CK187" i="1"/>
  <c r="CO186" i="1"/>
  <c r="CL186" i="1"/>
  <c r="CK186" i="1"/>
  <c r="CO185" i="1"/>
  <c r="CO184" i="1"/>
  <c r="CO183" i="1"/>
  <c r="BO183" i="1"/>
  <c r="CO182" i="1"/>
  <c r="CL182" i="1"/>
  <c r="BO182" i="1"/>
  <c r="BJ182" i="1"/>
  <c r="CP181" i="1"/>
  <c r="CK181" i="1"/>
  <c r="CL181" i="1" s="1"/>
  <c r="CK180" i="1"/>
  <c r="BI180" i="1"/>
  <c r="CO179" i="1"/>
  <c r="CO178" i="1"/>
  <c r="CK178" i="1"/>
  <c r="CO177" i="1"/>
  <c r="CK177" i="1"/>
  <c r="CO176" i="1"/>
  <c r="CK176" i="1"/>
  <c r="CO175" i="1"/>
  <c r="CK175" i="1"/>
  <c r="CO174" i="1"/>
  <c r="CK174" i="1"/>
  <c r="CO173" i="1"/>
  <c r="CK173" i="1"/>
  <c r="CO172" i="1"/>
  <c r="CK172" i="1"/>
  <c r="CO171" i="1"/>
  <c r="CK171" i="1"/>
  <c r="CO170" i="1"/>
  <c r="CK170" i="1"/>
  <c r="CO169" i="1"/>
  <c r="CK169" i="1"/>
  <c r="R169" i="1"/>
  <c r="CO168" i="1"/>
  <c r="CK168" i="1"/>
  <c r="CO167" i="1"/>
  <c r="CK167" i="1"/>
  <c r="CO166" i="1"/>
  <c r="CK166" i="1"/>
  <c r="CO165" i="1"/>
  <c r="CK165" i="1"/>
  <c r="CO164" i="1"/>
  <c r="CK164" i="1"/>
  <c r="CO163" i="1"/>
  <c r="CK163" i="1"/>
  <c r="CO162" i="1"/>
  <c r="CK162" i="1"/>
  <c r="CO161" i="1"/>
  <c r="CK161" i="1"/>
  <c r="CO160" i="1"/>
  <c r="CK160" i="1"/>
  <c r="CO159" i="1"/>
  <c r="CK159" i="1"/>
  <c r="CO158" i="1"/>
  <c r="CK158" i="1"/>
  <c r="CO157" i="1"/>
  <c r="CK157" i="1"/>
  <c r="CO156" i="1"/>
  <c r="CK156" i="1"/>
  <c r="CO155" i="1"/>
  <c r="CK155" i="1"/>
  <c r="CO154" i="1"/>
  <c r="CK154" i="1"/>
  <c r="CO153" i="1"/>
  <c r="CK153" i="1"/>
  <c r="CO152" i="1"/>
  <c r="CK152" i="1"/>
  <c r="CO151" i="1"/>
  <c r="CK151" i="1"/>
  <c r="CO150" i="1"/>
  <c r="CK150" i="1"/>
  <c r="CO149" i="1"/>
  <c r="CK149" i="1"/>
  <c r="CO148" i="1"/>
  <c r="CK148" i="1"/>
  <c r="CO147" i="1"/>
  <c r="CK147" i="1"/>
  <c r="CO146" i="1"/>
  <c r="CK146" i="1"/>
  <c r="CO145" i="1"/>
  <c r="CK145" i="1"/>
  <c r="CO144" i="1"/>
  <c r="CK144" i="1"/>
  <c r="CO143" i="1"/>
  <c r="CK143" i="1"/>
  <c r="CO142" i="1"/>
  <c r="CK142" i="1"/>
  <c r="CO141" i="1"/>
  <c r="CK141" i="1"/>
  <c r="CO140" i="1"/>
  <c r="CK140" i="1"/>
  <c r="CO139" i="1"/>
  <c r="CK139" i="1"/>
  <c r="CO138" i="1"/>
  <c r="CK138" i="1"/>
  <c r="CO137" i="1"/>
  <c r="CK137" i="1"/>
  <c r="CO136" i="1"/>
  <c r="CK136" i="1"/>
  <c r="CO135" i="1"/>
  <c r="CK135" i="1"/>
  <c r="CO134" i="1"/>
  <c r="CK134" i="1"/>
  <c r="CO133" i="1"/>
  <c r="CK133" i="1"/>
  <c r="CO132" i="1"/>
  <c r="CK132" i="1"/>
  <c r="CO131" i="1"/>
  <c r="CK131" i="1"/>
  <c r="CO130" i="1"/>
  <c r="CK130" i="1"/>
  <c r="CO129" i="1"/>
  <c r="CK129" i="1"/>
  <c r="CO128" i="1"/>
  <c r="CK128" i="1"/>
  <c r="CO127" i="1"/>
  <c r="CK127" i="1"/>
  <c r="CO126" i="1"/>
  <c r="CK126" i="1"/>
  <c r="CO125" i="1"/>
  <c r="CK125" i="1"/>
  <c r="CO124" i="1"/>
  <c r="CK124" i="1"/>
  <c r="CO123" i="1"/>
  <c r="CK123" i="1"/>
  <c r="CO122" i="1"/>
  <c r="CK122" i="1"/>
  <c r="CO121" i="1"/>
  <c r="CK121" i="1"/>
  <c r="CO120" i="1"/>
  <c r="CK120" i="1"/>
  <c r="CO119" i="1"/>
  <c r="CK119" i="1"/>
  <c r="CO118" i="1"/>
  <c r="CK118" i="1"/>
  <c r="CO117" i="1"/>
  <c r="CK117" i="1"/>
  <c r="CO116" i="1"/>
  <c r="CK116" i="1"/>
  <c r="CO115" i="1"/>
  <c r="CK115" i="1"/>
  <c r="CO114" i="1"/>
  <c r="CK114" i="1"/>
  <c r="CO113" i="1"/>
  <c r="CK113" i="1"/>
  <c r="CO112" i="1"/>
  <c r="CK112" i="1"/>
  <c r="CO111" i="1"/>
  <c r="CK111" i="1"/>
  <c r="CO110" i="1"/>
  <c r="CK110" i="1"/>
  <c r="CO109" i="1"/>
  <c r="CK109" i="1"/>
  <c r="CO108" i="1"/>
  <c r="CK108" i="1"/>
  <c r="CO107" i="1"/>
  <c r="CK107" i="1"/>
  <c r="CO106" i="1"/>
  <c r="CK106" i="1"/>
  <c r="CO105" i="1"/>
  <c r="CK105" i="1"/>
  <c r="CO104" i="1"/>
  <c r="CK104" i="1"/>
  <c r="CO103" i="1"/>
  <c r="CK103" i="1"/>
  <c r="CO102" i="1"/>
  <c r="CK102" i="1"/>
  <c r="CO101" i="1"/>
  <c r="CK101" i="1"/>
  <c r="CO100" i="1"/>
  <c r="CK100" i="1"/>
  <c r="CO99" i="1"/>
  <c r="CL99" i="1"/>
  <c r="BY99" i="1"/>
  <c r="BI99" i="1"/>
  <c r="BC99" i="1"/>
  <c r="AS99" i="1"/>
  <c r="CO98" i="1"/>
  <c r="CL98" i="1"/>
  <c r="CK98" i="1"/>
  <c r="CE98" i="1"/>
  <c r="CC98" i="1"/>
  <c r="BY98" i="1"/>
  <c r="BU98" i="1"/>
  <c r="BO98" i="1"/>
  <c r="BQ98" i="1" s="1"/>
  <c r="BH98" i="1"/>
  <c r="BJ98" i="1" s="1"/>
  <c r="AW98" i="1"/>
  <c r="AY98" i="1" s="1"/>
  <c r="AS98" i="1"/>
  <c r="CO97" i="1"/>
  <c r="CK97" i="1"/>
  <c r="CO96" i="1"/>
  <c r="CK96" i="1"/>
  <c r="CO95" i="1"/>
  <c r="CK95" i="1"/>
  <c r="CO94" i="1"/>
  <c r="CK94" i="1"/>
  <c r="CO93" i="1"/>
  <c r="CK93" i="1"/>
  <c r="CO92" i="1"/>
  <c r="CK92" i="1"/>
  <c r="CO91" i="1"/>
  <c r="CK91" i="1"/>
  <c r="CO90" i="1"/>
  <c r="CK90" i="1"/>
  <c r="CO89" i="1"/>
  <c r="CK89" i="1"/>
  <c r="CO88" i="1"/>
  <c r="CK88" i="1"/>
  <c r="CO87" i="1"/>
  <c r="CK87" i="1"/>
  <c r="CO86" i="1"/>
  <c r="CK86" i="1"/>
  <c r="CO85" i="1"/>
  <c r="CK85" i="1"/>
  <c r="CO84" i="1"/>
  <c r="CK84" i="1"/>
  <c r="CO83" i="1"/>
  <c r="CK83" i="1"/>
  <c r="CO82" i="1"/>
  <c r="CK82" i="1"/>
  <c r="CO81" i="1"/>
  <c r="CK81" i="1"/>
  <c r="CQ80" i="1"/>
  <c r="CO80" i="1"/>
  <c r="CL80" i="1"/>
  <c r="CK80" i="1"/>
  <c r="BW80" i="1"/>
  <c r="BI80" i="1"/>
  <c r="U80" i="1"/>
  <c r="Z80" i="1" s="1"/>
  <c r="R80" i="1"/>
  <c r="S80" i="1" s="1"/>
  <c r="P80" i="1"/>
  <c r="BJ80" i="1"/>
  <c r="CO79" i="1"/>
  <c r="CK79" i="1"/>
  <c r="CO78" i="1"/>
  <c r="CK78" i="1"/>
  <c r="CO77" i="1"/>
  <c r="CK77" i="1"/>
  <c r="CO76" i="1"/>
  <c r="CK76" i="1"/>
  <c r="CO75" i="1"/>
  <c r="CK75" i="1"/>
  <c r="CO74" i="1"/>
  <c r="CK74" i="1"/>
  <c r="CO73" i="1"/>
  <c r="CK73" i="1"/>
  <c r="CO72" i="1"/>
  <c r="CK72" i="1"/>
  <c r="CO71" i="1"/>
  <c r="CK71" i="1"/>
  <c r="CO70" i="1"/>
  <c r="CK70" i="1"/>
  <c r="CO69" i="1"/>
  <c r="CK69" i="1"/>
  <c r="CO68" i="1"/>
  <c r="CK68" i="1"/>
  <c r="CO67" i="1"/>
  <c r="CK67" i="1"/>
  <c r="CO66" i="1"/>
  <c r="CK66" i="1"/>
  <c r="CO65" i="1"/>
  <c r="CK65" i="1"/>
  <c r="CO64" i="1"/>
  <c r="CL64" i="1"/>
  <c r="CK64" i="1"/>
  <c r="CC64" i="1"/>
  <c r="BW64" i="1"/>
  <c r="BJ64" i="1"/>
  <c r="BI64" i="1"/>
  <c r="BG64" i="1"/>
  <c r="BE64" i="1"/>
  <c r="BA64" i="1"/>
  <c r="BI98" i="1" l="1"/>
  <c r="S169" i="1"/>
  <c r="T1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I64" authorId="0" shapeId="0" xr:uid="{00000000-0006-0000-0000-000003000000}">
      <text>
        <r>
          <rPr>
            <b/>
            <sz val="9"/>
            <rFont val="Tahoma"/>
            <family val="2"/>
          </rPr>
          <t>Johanna Paola Andrade Solano:</t>
        </r>
        <r>
          <rPr>
            <sz val="9"/>
            <rFont val="Tahoma"/>
            <family val="2"/>
          </rPr>
          <t xml:space="preserve">
Es el valor total de los recursos invertidos para el 
cumplimiento de la meta en la vigencia. Este valor se 
debe actualizar cada año.</t>
        </r>
      </text>
    </comment>
    <comment ref="CK64" authorId="0" shapeId="0" xr:uid="{00000000-0006-0000-0000-000004000000}">
      <text>
        <r>
          <rPr>
            <b/>
            <sz val="9"/>
            <rFont val="Tahoma"/>
            <family val="2"/>
          </rPr>
          <t>Johanna Paola Andrade Solano:</t>
        </r>
        <r>
          <rPr>
            <sz val="9"/>
            <rFont val="Tahoma"/>
            <family val="2"/>
          </rPr>
          <t xml:space="preserve">
NUEVA META DE 100 AL AÑO Y 69 A Q3 A PARTIR DE AGOSTO</t>
        </r>
      </text>
    </comment>
    <comment ref="N80" authorId="0" shapeId="0" xr:uid="{00000000-0006-0000-0000-000005000000}">
      <text>
        <r>
          <rPr>
            <b/>
            <sz val="9"/>
            <rFont val="Tahoma"/>
            <family val="2"/>
          </rPr>
          <t>Johanna Paola Andrade Solano:</t>
        </r>
        <r>
          <rPr>
            <sz val="9"/>
            <rFont val="Tahoma"/>
            <family val="2"/>
          </rPr>
          <t xml:space="preserve">
Ajuste aprobado el 5 de cotubre por MINCIT, paso de 32 a 20</t>
        </r>
      </text>
    </comment>
    <comment ref="P80" authorId="0" shapeId="0" xr:uid="{00000000-0006-0000-0000-000006000000}">
      <text>
        <r>
          <rPr>
            <b/>
            <sz val="9"/>
            <rFont val="Tahoma"/>
            <family val="2"/>
          </rPr>
          <t>Johanna Paola Andrade Solano:</t>
        </r>
        <r>
          <rPr>
            <sz val="9"/>
            <rFont val="Tahoma"/>
            <family val="2"/>
          </rPr>
          <t xml:space="preserve">
Se fortalecerán 10 que peuden ser creadas como rutas
Enfocar en aliados turisiticos, difusion d elas rutas y capacitacion artesanos… </t>
        </r>
      </text>
    </comment>
    <comment ref="P98" authorId="0" shapeId="0" xr:uid="{00000000-0006-0000-0000-000007000000}">
      <text>
        <r>
          <rPr>
            <b/>
            <sz val="9"/>
            <rFont val="Tahoma"/>
            <family val="2"/>
          </rPr>
          <t>Johanna Paola Andrade Solano:</t>
        </r>
        <r>
          <rPr>
            <sz val="9"/>
            <rFont val="Tahoma"/>
            <family val="2"/>
          </rPr>
          <t xml:space="preserve">
En espera de aprobación de ajuste. Baja de 25.000 a 23.700 teniendo en resultados del 2023, el 8 de febrero 2024 se ajusta con Crodri trimestralziacion
Con Camilo R 
EN OCTUBRE SE PIDIÓ AJUSTE DE LA META A 33000 META APROBADA. SE AJUSTA CUATRIENIO</t>
        </r>
      </text>
    </comment>
    <comment ref="CK99" authorId="0" shapeId="0" xr:uid="{00000000-0006-0000-0000-000008000000}">
      <text>
        <r>
          <rPr>
            <b/>
            <sz val="9"/>
            <rFont val="Tahoma"/>
            <family val="2"/>
          </rPr>
          <t>Johanna Paola Andrade Solano:</t>
        </r>
        <r>
          <rPr>
            <sz val="9"/>
            <rFont val="Tahoma"/>
            <family val="2"/>
          </rPr>
          <t xml:space="preserve">
NUEVA META DE 3% AL AÑO CRECIMIENTO REAL A MONTO DE INGRESOS $39.274,8 A PARTIR DE AGOSTO </t>
        </r>
      </text>
    </comment>
    <comment ref="AE113" authorId="1" shapeId="0" xr:uid="{00000000-0006-0000-0000-000009000000}">
      <text>
        <r>
          <rPr>
            <sz val="11"/>
            <color rgb="FF000000"/>
            <rFont val="Calibri"/>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 ref="C183" authorId="0" shapeId="0" xr:uid="{00000000-0006-0000-0000-00000B000000}">
      <text>
        <r>
          <rPr>
            <b/>
            <sz val="9"/>
            <rFont val="Tahoma"/>
            <family val="2"/>
          </rPr>
          <t>Johanna Paola Andrade Solano:</t>
        </r>
        <r>
          <rPr>
            <sz val="9"/>
            <rFont val="Tahoma"/>
            <family val="2"/>
          </rPr>
          <t xml:space="preserve">
Eliminado el 22/08/2024. Correo de Mincit Daniel Danilo Delgado</t>
        </r>
      </text>
    </comment>
    <comment ref="CK187" authorId="0" shapeId="0" xr:uid="{00000000-0006-0000-0000-00000C000000}">
      <text>
        <r>
          <rPr>
            <b/>
            <sz val="9"/>
            <rFont val="Tahoma"/>
            <family val="2"/>
          </rPr>
          <t>Johanna Paola Andrade Solano:</t>
        </r>
        <r>
          <rPr>
            <sz val="9"/>
            <rFont val="Tahoma"/>
            <family val="2"/>
          </rPr>
          <t xml:space="preserve">
Nuevo a partir de agosot</t>
        </r>
      </text>
    </comment>
  </commentList>
</comments>
</file>

<file path=xl/sharedStrings.xml><?xml version="1.0" encoding="utf-8"?>
<sst xmlns="http://schemas.openxmlformats.org/spreadsheetml/2006/main" count="1741" uniqueCount="804">
  <si>
    <t>Estrategia</t>
  </si>
  <si>
    <t>Acción</t>
  </si>
  <si>
    <t>ENERO</t>
  </si>
  <si>
    <t>FEBRERO</t>
  </si>
  <si>
    <t>MARZO</t>
  </si>
  <si>
    <t>ABRIL</t>
  </si>
  <si>
    <t>MAYO</t>
  </si>
  <si>
    <t>JUNIO</t>
  </si>
  <si>
    <t>JULIO</t>
  </si>
  <si>
    <t>AGOSTO</t>
  </si>
  <si>
    <t>SEPTIEMBRE</t>
  </si>
  <si>
    <t>OCTUBRE</t>
  </si>
  <si>
    <t>NOVIEMBRE</t>
  </si>
  <si>
    <t>DICIEMBRE</t>
  </si>
  <si>
    <t xml:space="preserve">AVANCE </t>
  </si>
  <si>
    <t>CUMPLIMIENTO Q3</t>
  </si>
  <si>
    <t>ENERO DE 2024</t>
  </si>
  <si>
    <t>FEBRERO DE 2024</t>
  </si>
  <si>
    <t>MARZO DE 2024</t>
  </si>
  <si>
    <t>ABRIL DE 2024</t>
  </si>
  <si>
    <t>MAYO DE 2024</t>
  </si>
  <si>
    <t>JUNIO DE 2024</t>
  </si>
  <si>
    <t>JULIO DE 2024</t>
  </si>
  <si>
    <t>AGOSTO DE 2024</t>
  </si>
  <si>
    <t>SEPTIEMBRE DE 2024</t>
  </si>
  <si>
    <t>OCTUBRE DE 2024</t>
  </si>
  <si>
    <t>NOVIEMBRE DE 2024</t>
  </si>
  <si>
    <t>DICIEMBRE DE 2024</t>
  </si>
  <si>
    <t>Nombre indicador*</t>
  </si>
  <si>
    <t>Fórmula de Cálculo*</t>
  </si>
  <si>
    <t>Tipo de acumulación*</t>
  </si>
  <si>
    <t>Tipo Indicador*</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</si>
  <si>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</si>
  <si>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</si>
  <si>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</si>
  <si>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</si>
  <si>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</si>
  <si>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</si>
  <si>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</si>
  <si>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</si>
  <si>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</si>
  <si>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</si>
  <si>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</si>
  <si>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</si>
  <si>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</si>
  <si>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</si>
  <si>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</si>
  <si>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</si>
  <si>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</si>
  <si>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</si>
  <si>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</si>
  <si>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</si>
  <si>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</si>
  <si>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</si>
  <si>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</si>
  <si>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</si>
  <si>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</si>
  <si>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</si>
  <si>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</si>
  <si>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Responsable del Indicador</t>
  </si>
  <si>
    <t>Responsable de consolidación, revisión y envio  a OAPI</t>
  </si>
  <si>
    <t>CUALITATIVO</t>
  </si>
  <si>
    <t>CUANTITATIVO</t>
  </si>
  <si>
    <t>UNIDAD PES</t>
  </si>
  <si>
    <t>%</t>
  </si>
  <si>
    <t>CUANTI</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</si>
  <si>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</si>
  <si>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</si>
  <si>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</si>
  <si>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ND</t>
  </si>
  <si>
    <t>Activo</t>
  </si>
  <si>
    <t>VDE</t>
  </si>
  <si>
    <t>DPC</t>
  </si>
  <si>
    <t>Desarrollar programas de extensión tecnológica</t>
  </si>
  <si>
    <t>Intervenciones realizadas a empresas en programas de extensionismo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</si>
  <si>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</si>
  <si>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</si>
  <si>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</si>
  <si>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</si>
  <si>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</si>
  <si>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</si>
  <si>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</si>
  <si>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</si>
  <si>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</si>
  <si>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</si>
  <si>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</si>
  <si>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</si>
  <si>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</si>
  <si>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</si>
  <si>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</si>
  <si>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</si>
  <si>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</si>
  <si>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</si>
  <si>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</si>
  <si>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</si>
  <si>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</si>
  <si>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</si>
  <si>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</si>
  <si>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</si>
  <si>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</si>
  <si>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</si>
  <si>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</si>
  <si>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</si>
  <si>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</si>
  <si>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</si>
  <si>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</si>
  <si>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</si>
  <si>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</si>
  <si>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</si>
  <si>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</si>
  <si>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</si>
  <si>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</si>
  <si>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</si>
  <si>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</si>
  <si>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</si>
  <si>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</si>
  <si>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</si>
  <si>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</si>
  <si>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</si>
  <si>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</si>
  <si>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</si>
  <si>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</si>
  <si>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</si>
  <si>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</si>
  <si>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</si>
  <si>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</si>
  <si>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</si>
  <si>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</si>
  <si>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</si>
  <si>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</si>
  <si>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</si>
  <si>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</si>
  <si>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</si>
  <si>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</si>
  <si>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</si>
  <si>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</si>
  <si>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</si>
  <si>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</si>
  <si>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</si>
  <si>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</si>
  <si>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</si>
  <si>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</si>
  <si>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</si>
  <si>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</si>
  <si>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</si>
  <si>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</si>
  <si>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</si>
  <si>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</si>
  <si>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</si>
  <si>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</si>
  <si>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</si>
  <si>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</si>
  <si>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</si>
  <si>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</si>
  <si>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</si>
  <si>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</si>
  <si>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</si>
  <si>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</si>
  <si>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</si>
  <si>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</si>
  <si>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</si>
  <si>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</si>
  <si>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</si>
  <si>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</si>
  <si>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</si>
  <si>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</si>
  <si>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</si>
  <si>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</si>
  <si>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</si>
  <si>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</si>
  <si>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</si>
  <si>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</si>
  <si>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</si>
  <si>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</si>
  <si>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</si>
  <si>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</si>
  <si>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</si>
  <si>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</si>
  <si>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</si>
  <si>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</si>
  <si>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</si>
  <si>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</si>
  <si>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</si>
  <si>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</si>
  <si>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</si>
  <si>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</si>
  <si>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</si>
  <si>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</si>
  <si>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</si>
  <si>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</si>
  <si>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</si>
  <si>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</si>
  <si>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</si>
  <si>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</si>
  <si>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</si>
  <si>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</si>
  <si>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</si>
  <si>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</si>
  <si>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</si>
  <si>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</si>
  <si>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</si>
  <si>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</si>
  <si>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</si>
  <si>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</si>
  <si>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</si>
  <si>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</si>
  <si>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</si>
  <si>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rPr>
        <sz val="11"/>
        <rFont val="Calibri"/>
        <family val="2"/>
      </rP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</si>
  <si>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</si>
  <si>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</si>
  <si>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</si>
  <si>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</si>
  <si>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</si>
  <si>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</si>
  <si>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</si>
  <si>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</si>
  <si>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</si>
  <si>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</si>
  <si>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</si>
  <si>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</si>
  <si>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</si>
  <si>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</si>
  <si>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</si>
  <si>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</si>
  <si>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</si>
  <si>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</si>
  <si>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</si>
  <si>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</si>
  <si>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Acumulado</t>
  </si>
  <si>
    <t>Resultado</t>
  </si>
  <si>
    <t>NA</t>
  </si>
  <si>
    <r>
      <rPr>
        <b/>
        <sz val="14"/>
        <color rgb="FFFF0000"/>
        <rFont val="Calibri"/>
        <family val="2"/>
      </rPr>
      <t>84</t>
    </r>
    <r>
      <rPr>
        <b/>
        <sz val="14"/>
        <color rgb="FF00B050"/>
        <rFont val="Calibri"/>
        <family val="2"/>
      </rPr>
      <t xml:space="preserve">
69</t>
    </r>
  </si>
  <si>
    <r>
      <rPr>
        <b/>
        <sz val="14"/>
        <color rgb="FFFF0000"/>
        <rFont val="Calibri"/>
        <family val="2"/>
      </rPr>
      <t>140</t>
    </r>
    <r>
      <rPr>
        <b/>
        <sz val="14"/>
        <color rgb="FF00B050"/>
        <rFont val="Calibri"/>
        <family val="2"/>
      </rPr>
      <t xml:space="preserve">
100</t>
    </r>
  </si>
  <si>
    <t xml:space="preserve"> Artesanías de Colombia SA - BIC </t>
  </si>
  <si>
    <t xml:space="preserve"> Subgerencia de Promoción y Generación de Oportunidades Comerciales </t>
  </si>
  <si>
    <t>Janneth Gonzalez</t>
  </si>
  <si>
    <t>A 31 de enero se han beneficiado 2 artesano con la iniciativa de internacionalización de la artesanías. así: realización de negocios internacionales realizados por Artesanías de Colombia, se han beneficiado dos grupos artesanales</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</si>
  <si>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</si>
  <si>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</si>
  <si>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</si>
  <si>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</si>
  <si>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A 31 de junio se han beneficiado 9 artesanos con la iniciativa de internacionalización de la artesanías. así: realización de negocios internacionales realizados por Artesanías de Colombia, se ha beneficiado nueve grupos artesanales.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</si>
  <si>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</si>
  <si>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</si>
  <si>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</si>
  <si>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</si>
  <si>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</si>
  <si>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</si>
  <si>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A la fecha Artesanías de Colombia no avanza con esta actividad</t>
  </si>
  <si>
    <t>A la fecha Artesanías de Colombia no cuenta con avances en esta actividad</t>
  </si>
  <si>
    <t xml:space="preserve">Se encuentran en proceso las siguientes iniciativas de carácter internacional que impactan la estrategia de internacionalización de la artesanía, así:
Negocios internacionales: En tránsito tres negocios por 45.000 USD.
En proceso la logística para participar en dos ferias internacionales, FIACI a realizarse en Santo Domingo y Folkart en Nuevo México Estados Unidos.
FIACI: Feria Internacional de Arte Contemporáneo. Se llevará a cabo la primera versión de esta feria del 30 de abril al 12 de mayo en Santo Domingo, República Dominicana. Este evento reunirá a destacados exponentes del arte contemporáneo de todo el mundo.
En esta ocasión, se contará con una importante muestra de las artesanías más emblemáticas y representativas de las diversas comunidades de nuestro país. La participación en FIACI, no solo busca difundir la riqueza cultural y el legado artesanal de Colombia, sino también enaltecer la artesanía Colombia en contextos internacionales.
Folkart: Del 9 al 16 de julio de 2024 en Nuevo México, Estados Unidos, se llevará a cabo la edición No. 20 del Folkart International Market (IFAM 2024). Este evento de renombre internacional reúne a importantes artesanos de diferentes países del mundo.
IFAM 2024 se ha consolidado como uno de los tres mercados artesanales más importantes de Estados Unidos, convirtiéndose en una plataforma para la promoción y la comercialización de las artesanías colombianas. Más allá de la exhibición, este evento ofrece la posibilidad de establecer valiosas relaciones comerciales a largo plazo, fortaleciendo los lazos entre artesanos y compradores de artesanías de todo el mundo. 
Grupos artesanales participantes:
1. Chipuelo Oriente (Tolima): cerámica negra.
2. Antonila Ramos (Amazonas): muñecos de pelazón. 
3. Crucelina Chocho (Chocó): cestería en Werregue. </t>
  </si>
  <si>
    <t>A 30 de abril de 2024, se encuentran en proceso varias iniciativas que impactan la estrategia de internacionalización de la artesanía. Estas incluyen:
* Negocios Internacionales: En tránsito tres negocios por un valor de 45.000 USD.
Logística para dos ferias internacionales: En proceso para participar en:
* FIACI (Feria Internacional de Arte Contemporáneo) en Santo Domingo del 30 de abril al 12 de mayo. Esta primera edición reunirá a exponentes del arte contemporáneo global. Se exhibirán artesanías emblemáticas de Colombia, buscando enaltecer la riqueza cultural y el legado artesanal colombiano en el ámbito internacional.
* Folkart en Nuevo México, Estados Unidos, del 9 al 16 de julio. La 20ª edición del Folkart International Market (IFAM 2024) es uno de los tres mercados artesanales más importantes de EE. UU., ofreciendo una plataforma para promocionar y comercializar las artesanías colombianas. Además, facilita establecer relaciones comerciales duraderas, fortaleciendo los lazos entre artesanos y compradores internacionales.
Grupos artesanales participantes: Chipuelo Oriente (Tolima): Cerámica negra. // Antonila Ramos (Amazonas): Muñecos de pelazón // Crucelina Chocho (Chocó): Cestería en Werregue.</t>
  </si>
  <si>
    <t xml:space="preserve">A 31 de mayo de 2024, se encuentran en proceso varias iniciativas que impactan la estrategia de internacionalización de la artesanía. Estas incluyen:
* Negocios Internacionales: En tránsito tres negocios potenciales 
* Gestión logística para participación en ferias internacionales. 
Se espera en el mes de junio reportar avances. 
A la feria FIACI no fue posible la participación. </t>
  </si>
  <si>
    <t xml:space="preserve">A 30 de junio de 2024, se ha participado internacionalmente en dos eventos de carácter internacional, así:
*Feria Internacional de Turismo Fitur realizado del 24 al 28 de enero de 2024 en la ciudad de Madrid España, a este evento se llevó artesanía de 15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artesania de Colombia de 25 artesanos, de seis regiones geograficas con 112 referencias; lo que permitió promocionar y visibilizar la artesania colombiana y enfocarla a nuevas oportunidades comerciales.
En total los artesanos beneficiados han sido 30, teniendo en cuenta que 5 han podido ser beneficarios de ambos espacios de promocion internacional. </t>
  </si>
  <si>
    <t xml:space="preserve">A 31 de julio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Asi mismo, se aclara que este reporte ha incluido un mayor número de artesanos en los dos primeros espacios reportados el mes anterior, esto teniendo en cuenta que el proceso de digitalización de la información completa de estas ferias concluyó en julio, evidenciando el número  total de participantes. </t>
  </si>
  <si>
    <t xml:space="preserve">A 31 de agosto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t>
  </si>
  <si>
    <t xml:space="preserve">A 30 de septiembre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total los artesanos beneficiados han sido 119, teniendo en cuenta que algunos han sido beneficiados en 2 espacios de promoción internacional. </t>
  </si>
  <si>
    <t xml:space="preserve">A 31 de octubre de 2024, se ha participado en seis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el marco de la participación en INTERGIFT y MOMAD 2024, seis destacados artesanos y artesanas de Colombia viajaron como embajadores de la artesanía colombiana, representando el país y su rica tradición cultural ante un público internacional, realizaron demostraciones en vivo de oficios como el trabajo en caña flecha, el enchape en chaquiras, la tejeduría Wayuu y el enchape en tamo, técnicas tradicionales profundamente arraigadas en las regiones de Colombia.
*La feria EXPOARTESANO, organizada por Artesanías de Colombia y Plaza Mayor, se celebró del 17 al 18 de octubre de 2024 en Doral, Miami, marcando su segunda edición. Esta feria reunió a 8 artesanos con una exhibición representativa de productos artesanales provenientes de los 32 departamentos de Colombia, mostrando la diversidad y riqueza cultural del país. El evento integró tanto piezas de artesanía tradicional como contemporánea, resaltando la identidad única y competitividad de la artesanía colombiana en el mercado internacional.
*La Primera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han sido 120, teniendo en cuenta que algunos han sido beneficiados en 2 espacios de promoción internacional. </t>
  </si>
  <si>
    <t>Al corte se ha participado en seis eventos de carácter internacional, así:
*Feria Internacional de Turismo Fitur (24 al 28 de enero) en la ciudad de Madrid España, se exhibió artesanía de 27 artesanos, 6 regiones geográficas de Colombia, 32 departamentos; 112 referencias y 5 citas de negocios en el marco de LIVECONNECT de IFEMA
*11 al 15 de junio, Conmemoración de los 150 años de las relaciones bilaterales entre El Reino de Suecia y La República de Colombia, se exhibió y promocionó la artesanía de Colombia de 50 artesanos, de 6 regiones con 112 referencias. 
*11 al 14 de julio, Feria International Folk Art Market, en Santa Fe, Nuevo México – Estados Unidos, se exhibió y vendió artesanía de tres comunidades artesanales, Chipuelo oriente, Crucelina Choco y Antonila Ramos. Resultados: 15 mil visitantes, 160 stand, 52 países, ventas por valor de $210,2 millones
*11 al 14 de septiembre de 2024,  Feria Internacional Intergift en Madrid España, con la participación de productos de 50 artesanos 
*En el marco de la participación en INTERGIFT y MOMAD 2024, 6 destacados artesanos viajaron como embajadores de la artesanía.
*EXPOARTESANO MIAMI, organizada por Artesanías de Colombia y Plaza Mayor, del 17 al 18 de octubre Doral, Miami, en 2da edición. Reunió a 8 artesanos con una exhibición representativa de productos artesanales de los 32 departamentos. 
*1era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120, teniendo en cuenta que algunos han sido beneficiados en más de 1 espacio</t>
  </si>
  <si>
    <t>Flujo</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</si>
  <si>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</si>
  <si>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</si>
  <si>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</si>
  <si>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</si>
  <si>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</si>
  <si>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</si>
  <si>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</si>
  <si>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</si>
  <si>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</si>
  <si>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</si>
  <si>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</si>
  <si>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</si>
  <si>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</si>
  <si>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</si>
  <si>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</si>
  <si>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</si>
  <si>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</si>
  <si>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</si>
  <si>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</si>
  <si>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</si>
  <si>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</si>
  <si>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</si>
  <si>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Acumulado
Flujo</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</si>
  <si>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</si>
  <si>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</si>
  <si>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</si>
  <si>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</si>
  <si>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</si>
  <si>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</si>
  <si>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</si>
  <si>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</si>
  <si>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</si>
  <si>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</si>
  <si>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</si>
  <si>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</si>
  <si>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</si>
  <si>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</si>
  <si>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</si>
  <si>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</si>
  <si>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t xml:space="preserve"> Subgerencia Desarrollo y Fortalecimiento del Sector Artesanal </t>
  </si>
  <si>
    <t>Maria Paula Díaz</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</si>
  <si>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</si>
  <si>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</si>
  <si>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</si>
  <si>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</si>
  <si>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</si>
  <si>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</si>
  <si>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</si>
  <si>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Continua el proceso de investigación, entrevistas, fotografías y redacción de las nuevas rutas turísticas. Se espera en diciembre contar con las 32 ruta esperadas</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</si>
  <si>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</si>
  <si>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</si>
  <si>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</si>
  <si>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</si>
  <si>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Durante el mes de enero se hizo la planeación del año 2024, tomando como foco mantener todas las rutas ya creadas e iniciar con el fortalecimiento de las primeras 14 rutas turísticas construidas. Así mismo se adelantaron los estudios previos para llevar a cabo la contratación de las personas que harán parte del equipo del proyecto.</t>
  </si>
  <si>
    <t>En el mes de febrero se iniciaron reuniones con los equipos regionales de los laboratorios de Cundinamarca, Nariño, Putumayo, Antioquia, Guajira, Tolima, Amazonas y Boyacá, para trazar las nuevas rutas turísticas artesanales que se trabajarán este año. Así mismo y en pro de la difusión del proyecto, se participó en ANATO en el stand del MinCIT con dos pantallas touch de 70" donde se tuvo la oportunidad de presentar el proyecto a operadores turísticos y Entidades territoriales. Las 32 rutas actuales se mantienen funcionando: https://colombiaartesanal.com.co/</t>
  </si>
  <si>
    <t>En el mes de marzo se iniciaron las entrevistas para el material a usar en las dos primeras rutas a fortalecer en 2024: Nariño y Putumayo. Para cada una de estas rutas, se inició con el proceso de investigación tanto de comidas tradicionales y bocados típicos como de lugares y atractivos turísticos naturales y culturales. Se llevaron acabo reuniones con las alcaldías de los municipios y Gobernaciones tanto del Departamento de Nariño como de Putumayo. Las 32 rutas vigentes se mantienen en funcionamiento: https://colombiaartesanal.com.co/</t>
  </si>
  <si>
    <t>En el mes de abril se iniciaron las entrevistas para el material a usar en las siguientes  rutas a fortalecer en 2024: Atlántico  y Guajira. Para cada una de estas rutas, se inició con el proceso de investigación tanto de comidas tradicionales y bocados típicos como de lugares y atractivos turísticos naturales y culturales. En el mes de abril el fotógrafo del proyecto viajó a las rutas de Nariño, Putumayo y La Guajira para la toma de fotografías y videos de dichas rutas.  Las 32 rutas vigentes se mantienen en funcionamiento: https://colombiaartesanal.com.co/</t>
  </si>
  <si>
    <t>En el mes de mayo se realizó la selección y luego las entrevistas de los artesanos seleccionados en los departamentos de Cundinamarca y Antioquia. Así mismo el fotógrafo viajó a los departamentos de Atlántico y Guajira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Las 32 rutas vigentes se mantienen en funcionamiento: https://colombiaartesanal.com.co/</t>
  </si>
  <si>
    <t>En el mes de junio  se realizó la selección y luego las entrevistas de los artesanos seleccionados en el departamento de Boyacá . Así mismo el fotógrafo viajó a los departamentos de Cundinamarca y Antioquia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Al mes de Junio se han realizados y fortalecido 6 rutas turísticas artesanales, que se suman a las 32 rutas turísticas que teníamos en el 2023. Las rutas vigentes se mantienen en funcionamiento: https://colombiaartesanal.com.co/</t>
  </si>
  <si>
    <t xml:space="preserve">En el mes de Julio se participó en Expoartesano en la ciudad de Medellín. Gracias al apoyo de FONTUR se contó con un stand de mas de 100 metros cuadrados, en el hall central de Plaza Mayor, con presencia de 6 artesanos, representantes de las nuevas rutas turísticas de Antioquía, Cundinamarca, La Guajira, Putumayo, Atlántico y Nariño. Durante los días de feria los artesanos hicieron demostración de oficio, permitiendo a los visitantes conocer los diferentes oficios artesanales. Así mismo, tuvimos la oportunidad de presentar Colombia Artesanal a los visitantes y permitirles sumergirse en las rutas turísticas del proyecto. </t>
  </si>
  <si>
    <t>En el mes de julio se dio inicio a las entrevistas para llevar a cabo la ruta de Boyacá y en el mes de Agosto el fotógrafo del proyecto viajo a los municipios de Boyacá para tomar las fotografias de los artesanos, atractivos turísicos y visitó diferentes restaurantes para fotografiar los platos típicos de la zona. Así mismo, se inicia con la planeación y entrevistas de la ruta Santander y a final del mes de agosto, se tomaron las fotografías. Por otra parte se iniciaron entrevistas para realizar la ruta Bogotá y Amazonas.</t>
  </si>
  <si>
    <t>En el mes de septiembre se tomaron las fotografías de Bogotá y Amazonas y se inició la investigación para encontrar los municipios, artesanos, atractivos turísticos culturales y cocina tradicional del departamento de Bolivar. De las rutas realizadas en este trimestre se puede consultar el fortalecimiento de la ruta Boyacá tanto en Ráquira como en Paipa Inzá.
https://colombiaartesanal.com.co/rutas/boyaca-colonial/</t>
  </si>
  <si>
    <t>En el mes de octubre se tomaron las fotografías de la ruta Bolivar y se inició la construcción de las diferentes rutas turísticas en la plataforma FIGMA, para poder subir la infomación a nuestra página de internet. Cada una de las rutas requiere de un trabajo organizado entre los diferentes profesionales que trabajamos en el proyecto, pues deben organizarse los collage y banners de cada ruta y artesano, pero a la vez construir los textos de las rutas, los recorridos propuesto y los perfiles de cada artesano. Así mismo organizar la propuesta de recorrido para que quede plasmada en el mapa ilustrado y en google maps. Cada ruta puede consultarse en español e inglés.https://colombiaartesanal.com.co/rutas/</t>
  </si>
  <si>
    <t>Durante el mes de noviembre se realizó la revisión completa de cada ruta turística para poder subirla a la plataforma. Se diseñaron los mapas, se plantearon los recorridos y se ajustaron los textos. Durante todo el mes se hicieron las revisiones de audios y traducciones a inglés, para poder salir al aire con las rutas perfectas. Así mismo se trabajó en el stand para visibilizar el proyecto en  Expoartesanías, con todo el material promocional para repartir a los visitantes y a los artesanos que se traerán a la feria. Todo esto gracias al apoyo de Fontur, que aprobó el proyecto presentado en el mes de octubre.</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</si>
  <si>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</si>
  <si>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</si>
  <si>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</si>
  <si>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</si>
  <si>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</si>
  <si>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</si>
  <si>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</si>
  <si>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</si>
  <si>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</si>
  <si>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</si>
  <si>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</si>
  <si>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</si>
  <si>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</si>
  <si>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</si>
  <si>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</si>
  <si>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</si>
  <si>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</si>
  <si>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</si>
  <si>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</si>
  <si>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</si>
  <si>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</si>
  <si>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</si>
  <si>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</si>
  <si>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</si>
  <si>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</si>
  <si>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</si>
  <si>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</si>
  <si>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</si>
  <si>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</si>
  <si>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</si>
  <si>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</si>
  <si>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</si>
  <si>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</si>
  <si>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</si>
  <si>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</si>
  <si>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</si>
  <si>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No. Personas impactadas con la estrategia de Gestión Social Integral</t>
  </si>
  <si>
    <r>
      <rPr>
        <b/>
        <sz val="11"/>
        <color rgb="FFFF0000"/>
        <rFont val="Calibri"/>
        <family val="2"/>
      </rPr>
      <t>23700</t>
    </r>
    <r>
      <rPr>
        <b/>
        <sz val="11"/>
        <color rgb="FF00B050"/>
        <rFont val="Calibri"/>
        <family val="2"/>
      </rPr>
      <t xml:space="preserve">
33000</t>
    </r>
  </si>
  <si>
    <r>
      <rPr>
        <b/>
        <sz val="12"/>
        <color rgb="FFFF0000"/>
        <rFont val="Calibri"/>
        <family val="2"/>
      </rPr>
      <t>24000</t>
    </r>
    <r>
      <rPr>
        <b/>
        <sz val="12"/>
        <color rgb="FF0070C0"/>
        <rFont val="Calibri"/>
        <family val="2"/>
      </rPr>
      <t xml:space="preserve">
</t>
    </r>
    <r>
      <rPr>
        <b/>
        <sz val="12"/>
        <color rgb="FF00B050"/>
        <rFont val="Calibri"/>
        <family val="2"/>
      </rPr>
      <t>35000</t>
    </r>
  </si>
  <si>
    <r>
      <rPr>
        <b/>
        <sz val="12"/>
        <color rgb="FFFF0000"/>
        <rFont val="Calibri"/>
        <family val="2"/>
      </rPr>
      <t>24300</t>
    </r>
    <r>
      <rPr>
        <b/>
        <sz val="12"/>
        <color rgb="FF0070C0"/>
        <rFont val="Calibri"/>
        <family val="2"/>
      </rPr>
      <t xml:space="preserve">
</t>
    </r>
    <r>
      <rPr>
        <b/>
        <sz val="12"/>
        <color rgb="FF00B050"/>
        <rFont val="Calibri"/>
        <family val="2"/>
      </rPr>
      <t>38000</t>
    </r>
  </si>
  <si>
    <r>
      <rPr>
        <b/>
        <sz val="12"/>
        <color rgb="FFFF0000"/>
        <rFont val="Calibri"/>
        <family val="2"/>
      </rPr>
      <t xml:space="preserve">25000
24300
</t>
    </r>
    <r>
      <rPr>
        <b/>
        <sz val="12"/>
        <color rgb="FF00B050"/>
        <rFont val="Calibri"/>
        <family val="2"/>
      </rPr>
      <t>38000</t>
    </r>
  </si>
  <si>
    <t>Subgerencia Desarrollo y Fortalecimiento del Sector Artesanal</t>
  </si>
  <si>
    <t>Pilar Castro</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</si>
  <si>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</si>
  <si>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</si>
  <si>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</si>
  <si>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</si>
  <si>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</si>
  <si>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</si>
  <si>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</si>
  <si>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</si>
  <si>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</si>
  <si>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</si>
  <si>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</si>
  <si>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</si>
  <si>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En el mes de enero se iniciaron los procesos contractuales para la contratación del equipo GSI. Con la convocatoria del mes de febrero, se dará inicio al proceso de selección de beneficiarios, por lo que esperamos iniciar con atenciones hacia final de ese mismo mes.
En este mes tambien se cerro en Balance 2023 y se presentó el documento de informe final de la estrategia.</t>
  </si>
  <si>
    <t>En Febrero se hizo intervención a través de Brigadas GSI en los departamentos de: Cundinamarca y la ciudad de Bogotá. Identificando la diferentes problemáticas que aquejan a los artesanos en el territorio. En el departamento de Cundinamarca se aplicaron caracterizaciones en el marco del festival de la panela en el que artesanos participaron con sus productos en un stand permitiendo conocer la condición psicosocial en la que se encuentran los artesanos. En Bogotá en el marco del Proyecto con Colombia Productiva se aplicaron caracterizaciones y se implementó el protocolo de abordaje  de "Trabajo en equipo"  con la finalidad de fortalecer las capacidades sociales de los de los artesanos de las comunidades étnicas Embera Katía, Wounnaan, Embera Eyabida y Zenú. *Beneficiarios Febrero: Bogotá: 120 artesanos directos (impactados 360) Cundinamarca: 11 artesanos (impactados 33)</t>
  </si>
  <si>
    <t>Para el mes de marzo de 2024, se realizó la caracterización psicosocial de 156 artesanos y artesanas en el departamento de Bogotá. A través de este ejercicio se identificaron las diferentes vulnerabilidades y problemáticas psicosociales que presenta la población de artesanos y artesanas con relación a situaciones familiares, sociales y comunitarias. Por otra parte, en el departamento de Sucre, específicamente en los municipios de Coloso y Corozal, con un grupo de artesanos y artesanas (62 en total) se desarrolló el protocolo de abordaje psicosocial de pausas psicopedagógicas, así mismo, se adelantó el protocolo de abordaje psicosocial de trabajo en equipo.</t>
  </si>
  <si>
    <t>Durante el mes de abril se adelantó el proceso de caracterización psicosocial en los siguientes departamentos: Bogotá, Bolívar, Cauca, Cesar, Choco, Córdoba, Nariño, Norte de Santander, Meta, Santander, Sucre, Tolima, Valle del Cauca y Vichada. Además de esto, se desarrollaron protocolos de abordaje frente a las problemáticas psicosociales identificadas en los y las artesanas de los siguientes departamentos: Bogotá, Bolívar, Boyacá, Cauca, Meta, Nariño, Sucre, Tolima y Valle del Cauca. A través de estas actividades y en lo corrido del año se ha logrado brindar  atención directa  a un total de 1.608 personas hasta el mes de abril de 2024, lo que significa un total de 4.824 personas impactadas a través de la estrategia.</t>
  </si>
  <si>
    <t>Frente al mes de mayo de la presente la vigencia, desde la estrategia de gestión social integral se adelantó el proceso de caracterización psicosocial, así mismo, se desarrollaron los protocolos de abordaje psicosocial en los siguientes departamentos: Bogotá, Atlántico, Vichada, Guajira, Santander, Norte de Norte, Cauca, Bolívar, Putumayo, Vaupés, Cesar, Arauca, Antioquia, Caquetá y Guainía. Estas actividades se adelantaron en el marco de las brigadas de gestión social integral, donde participaron otros componentes, como el de diseño y comercial. Al corte se ha logrado beneficiar a 3.788 artesanos a través de la estrategia de gestión social integral impactando a 11.364 personas.</t>
  </si>
  <si>
    <t xml:space="preserve">En el mes Junio se han realizado caracterizaciones  y protocolos de abordaje psicosocial dentro del ejercicio de atencion de la gestion social integral y las brigadas desarrolladas en los territorios. Atenciones realizadas en para este mes en los departamentos de: Choco, Quindío, Guainía, Cauca y Meta. A corte se han logrado beneficiar a 6.250 artesanos por medio de la estrategia de gestion social integral impactando a un total de 18.750 personas. </t>
  </si>
  <si>
    <t xml:space="preserve">Se realizó la caracterización psicosocial de 328 artesanos y artesanas en 10 departamentos y Bogotá, así:  Guainía, Antioquia, Atlántico, Magdalena, Nariño, Santander, Cundinamarca, Sucre, Meta y Bolívar.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junio de 2024 se ha logrado beneficiar a 7.865 personas a través de la estrategia, lo cual significa que se ha impactado a 23.595 personas de forma indirecta.  </t>
  </si>
  <si>
    <t xml:space="preserve">Durante el periodo reportado se realizó la caracterización psicosocial de 324 artesanos y artesanas en 12 departamentos, los cuales son: Antioquia, Arauca, Bogotá, Caldas, Cesar, Cundinamarca, Nariño, Norte de Santander, Putumayo, Santander, Sucre, Tolima.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agosto de 2024 se ha logrado beneficiar a 8.931  personas a través de la estrategia, lo cual significa que se ha impactado a 26.793 personas de forma indirecta. </t>
  </si>
  <si>
    <t xml:space="preserve">Para el mes de septiembre de 2024, a través de la estrategia de gestión social integral GSI se realizó la caracterización psicosocial de 567 artesanos y artesanas en departamentos, los cuales son: Antioquia, Cauca, Cesar, Bogotá, Choco, Córdoba, Cundinamarca Guainía, La Guajira, Santander, Nariño, Putumayo, Vaupés, Valle del Cauca. Se aplicaron protocolos a 1793. En total acumulado al corte, se han beneficiado un total de 10.439 beneficarios, lo que correpsonde a 31.317 personas impactadas con la estrategia. </t>
  </si>
  <si>
    <t xml:space="preserve">Para el mes de octubre de 2024, a través de la estrategia de gestión social integral GSI se realizó la caracterización psicosocial de 287 artesanos y artesanas en departamentos, los cuales son: Amazonas, Bogotá, Boyacá, Cauca, Cesar, Córdoba, Cundinamarca, Meta, Putumayo, Quindío, Vaupés.  Se aplicaron protocolos a 1.100 artesanos en los departamentos de: Amazonas, Antioquia, Arauca, Atlántico, Bogotá, Bolívar, Boyacá, Caldas, Casanare, Cauca, Caquetá, Cesar, Chocó, Córdoba, Cundinamarca, Huila, La Guajira, Meta, Magdalena, Nariño, Norte de Santander, Putumayo, Quindío, Risaralda, Santander, Sucre, Tolima y Vaupés En total acumulado al corte, se han beneficiado un total de 11.051 artesanos, lo que corresponde a 33.153 personas impactadas con la estrategia. </t>
  </si>
  <si>
    <t xml:space="preserve">Para el mes de noviembre de 2024, a través de la estrategia de gestión social integral GSI se realizó la caracterización psicosocial de 217 artesanos y artesanas en los departamentos de: Bogotá, Boyacá, Cesar, Cundinamarca, Magdalena, Nariño, Risaralda, Tolima, Valle del Cauca, acumulando al corte un total de 5.473 caracterizados.
Se aplicaron protocolos a 923 personas en los  departamentos de: Amazonas, Antioquia, Arauca, Atlántico, Bogotá, Bolívar, Boyacá, Caldas, Casanare, Cauca, Caquetá, Cesar, Chocó, Córdoba, Cundinamarca, Huila, La Guajira, Meta, Magdalena, Nariño, Norte de Santander, Putumayo, Quindío, Risaralda, Santander, Sucre, Tolima y Valle del Cauca. Al corte se han aplicado protocolos a 10.982 personas. 
En total acumulado al corte, se han beneficiado un total de 12.315 artesanos, lo que corresponde a 36.945 personas impactadas con la estrategia. </t>
  </si>
  <si>
    <t xml:space="preserve">Facilitar el incremento de los ingresos de las personas artesanas, a través de la venta de producto artesanal para contribuir al crecimiento económico del sector </t>
  </si>
  <si>
    <t>Artesanías de Colombia SA - BIC</t>
  </si>
  <si>
    <t>Subgerencia de Promoción y Generación de Oportunidades Comerciales</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</si>
  <si>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</si>
  <si>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</si>
  <si>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</si>
  <si>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</si>
  <si>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</si>
  <si>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</si>
  <si>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</si>
  <si>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</si>
  <si>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</si>
  <si>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</si>
  <si>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</si>
  <si>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</si>
  <si>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Teniendo en cuenta que la meta para la vigencia corresponde a un crecimiento real del 3%, es decir un 12,28% (incluido el IPC de 2023) frente al resultado del año anterior, se espera en 2024 alcanzar un monto de ingresos de los artesnos por valor de $43.246.369.928. Durante enero de 2024 se facilitaron ingresos a los artesanos colombianos por valor de $892.622.818, representando un avance sobre la meta del año del 2,1%. Lo anterior a través de las siguientes iniciativas: *Ingresos por participación en ferias regionales nacionales o internacionales: $892.622.818.</t>
  </si>
  <si>
    <t>En el mes de febrero facilitaron ingresos a los artesanos colombianos por valor de $54.535.320, que sumado a los $892.622.818, evidencia un total al corte de $947.158.138, representando un avance sobre la meta del año del 2,2%. En el mes de febrero el aporte a estos ingresos fue a través de la iniciativa de ingresos de los artesanos por comercialización de ADC: $ 46.452.320 (este valor corresponde a los pagos a los artesanos en enero y febrero de 2024, de acuerdo a ejecución presupuestal, los ingresos de los artesanos provenientes por el pago del rezago presupuestal de este rubro, no se incluyen por que fueron reportados en el año 2023) y por participación en ferias territoriales: $8.083.000</t>
  </si>
  <si>
    <t>Durante marzo se facilitaron ingresos a los artesanos por valor de $558.532.409, que sumado a los $947.158.138, evidencia un total de $1.505.690.547, representando un avance sobre la meta del año del 3,5%. En el mes de marzo el aporte a estos ingresos corresponde a: Ingresos por participación en ferias y eventos regionales e internacionales $109.603.000; ingresos por oportunidades comerciales a los artesanos $4.600.000; ingresos a los artesanos por comercialización en Artesanías de Colombia $444.329.409.</t>
  </si>
  <si>
    <t>Durante el mes de abril se facilitaron ingresos a los artesanos colombianos por valor de $200.097.541, que sumado a los $1.505.690.547, evidencia un total de $1.705.788.088, representando un avance sobre la meta del año del 3,9%. En el mes de abril el aporte a estos ingresos corresponde a: Ingresos por participación en ferias y eventos regionales e internacionales $7.606.000; ingresos por oportunidades comerciales a los artesanos $18.438.000; ingresos a los artesanos por comercialización en Artesanías de Colombia $174.053.541,2</t>
  </si>
  <si>
    <t>Durante el mes de mayo se facilitaron ingresos a los artesanos colombianos por valor de $245.329.231, que sumado a los $1.705.788.088, evidencia un total de $1.951.117.319, representando un avance sobre la meta del año del 4,51% (Meta: $43.246MM). En el mes de mayo el aporte a estos ingresos corresponde a: Ingresos por participación en ferias y eventos regionales e internacionales $72.369.500; ingresos a los artesanos por comercialización en Artesanías de Colombia $172.959.731.</t>
  </si>
  <si>
    <t>Durante el mes de junio se facilitaron ingresos a los artesanos colombianos por valor de $378.566.953, que sumado a la fecha, se evidencia un total de $2.329.684.272,2, representando un avance sobre la meta del año del 5,4% (Meta: $43.246MM). En el mes de junio el aporte a estos ingresos corresponde a: Ingresos por participación en ferias y eventos regionales e internacionales $16.159.000; ingresos a los artesanos por comercialización en Artesanías de Colombia $362.407.953.</t>
  </si>
  <si>
    <t>Durante el mes de julio se facilitaron ingresos a los artesanos colombianos por valor de $6.834.092.833, que sumado a la fecha, se evidencia un total de $9.163.777.105 representando un avance sobre la meta del año del 21,2% (Meta: $43.246MM). En el mes de julio el aporte a estos ingresos corresponde a: ingresos por ferias organizadas en asocio con terceros, Expoartesano $6.180.437.481, ingresos por participación en ferias y eventos regionales e internacionales (Total acumulado de M1 a M7: 38 territorial y 1 internacional): $558.891.495; ingresos a los artesanos por comercialización en Artesanías de Colombia $94.763.857.</t>
  </si>
  <si>
    <t xml:space="preserve">Durante el mes de agosto se facilitaron ingresos a los artesanos colombianos por valor de $3.612.761.126, que sumado a la fecha, se evidencia un total de $12.776.538.231 representando un avance sobre la meta del año del 32,5% (Meta: $39.275 MM, meta ajustada a partir del mes de agosto, debido al aplazamiento de recursos). En el mes de agosto el aporte a estos ingresos corresponde a: ingresos por participación en ferias y eventos regionales e internacionales:  $89.221.000; ingresos por oportunidades comerciales a los artesanos $2.986.764.906; ingresos a los artesanos por comercialización en Artesanías de Colombia $536.775.220. Nota: Se termina de validar evidencias de espacio de promoción de meses anteriores y se dejan en el acumulado del mes de agosto. </t>
  </si>
  <si>
    <t xml:space="preserve">Durante el mes de septiembre se facilitaron ingresos a los artesanos colombianos por valor de $1.275.108.603, que sumado a la fecha, se evidencia un total de $14.051.646.834 representando un avance sobre la meta del año del 35,78% (Meta: $39.275 MM, desde el mes de agosto). En el mes de septiembre el aporte a estos ingresos corresponde a: ingresos por participación en ferias y eventos regionales e internacionales:  $1.030.235.519; ingresos por oportunidades comerciales a los artesanos $13.775.000; ingresos a los artesanos por comercialización en Artesanías de Colombia $231.098.084. </t>
  </si>
  <si>
    <t>Durante el mes de octubre se facilitaron ingresos a los artesanos colombianos por valor de $287.754.881, que sumado a la fecha, se evidencia un total de $14.339.401.715, representando un avance sobre la meta del año del 36,51% (Meta: $39.275 MM, desde el mes de agosto). En el mes de octubre el aporte a estos ingresos corresponde a: ingresos por participación en ferias y eventos regionales e internacionales:  $65.208.567; ingresos por oportunidades comerciales a los artesanos $3.658.000; ingresos a los artesanos por comercialización en Artesanías de Colombia $218.888.314.</t>
  </si>
  <si>
    <t>Durante el mes de noviembre se facilitaron ingresos a los artesanos colombianos por valor de $391.261.449, que sumado a la fecha, se evidencia un total de $14.730.663.164, representando un avance sobre la meta del año del 37,51% (Meta: $39.275 MM, desde el mes de agosto). En el mes de noviembre el aporte a estos ingresos corresponde a: ingresos por participación en ferias y eventos regionales e internacionales: $151.187.722; ingresos por oportunidades comerciales a los artesanos $2.731.000; ingresos a los artesanos por comercialización en Artesanías de Colombia $237.342.727.</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</si>
  <si>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</si>
  <si>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</si>
  <si>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</si>
  <si>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</si>
  <si>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</si>
  <si>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</si>
  <si>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</si>
  <si>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</si>
  <si>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</si>
  <si>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</si>
  <si>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</si>
  <si>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</si>
  <si>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</si>
  <si>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</si>
  <si>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</si>
  <si>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</si>
  <si>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</si>
  <si>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</si>
  <si>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</si>
  <si>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</si>
  <si>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</si>
  <si>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</si>
  <si>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</si>
  <si>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</si>
  <si>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</si>
  <si>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</si>
  <si>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</si>
  <si>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</si>
  <si>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</si>
  <si>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</si>
  <si>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</si>
  <si>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</si>
  <si>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</si>
  <si>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</si>
  <si>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</si>
  <si>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</si>
  <si>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</si>
  <si>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</si>
  <si>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</si>
  <si>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</si>
  <si>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</si>
  <si>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rPr>
        <sz val="11"/>
        <color rgb="FF000000"/>
        <rFont val="Calibri"/>
        <family val="2"/>
      </rP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</si>
  <si>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</si>
  <si>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</si>
  <si>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</si>
  <si>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</si>
  <si>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</si>
  <si>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</si>
  <si>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</si>
  <si>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</si>
  <si>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</si>
  <si>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</si>
  <si>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</si>
  <si>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</si>
  <si>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</si>
  <si>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</si>
  <si>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</si>
  <si>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</si>
  <si>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</si>
  <si>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</si>
  <si>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</si>
  <si>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</si>
  <si>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</si>
  <si>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</si>
  <si>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</si>
  <si>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</si>
  <si>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</si>
  <si>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</si>
  <si>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</si>
  <si>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</si>
  <si>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</si>
  <si>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</si>
  <si>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</si>
  <si>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</si>
  <si>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</si>
  <si>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</si>
  <si>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</si>
  <si>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</si>
  <si>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</si>
  <si>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</si>
  <si>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</si>
  <si>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(Recursos comprometidos / Recursos apropiados)* 100</t>
  </si>
  <si>
    <t xml:space="preserve"> Subgerencia Administrativa y Financiera </t>
  </si>
  <si>
    <t>Camilo Efrén Jimenez</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</si>
  <si>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</si>
  <si>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</si>
  <si>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</si>
  <si>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</si>
  <si>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</si>
  <si>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</si>
  <si>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</si>
  <si>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</si>
  <si>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</si>
  <si>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</si>
  <si>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</si>
  <si>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</si>
  <si>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</si>
  <si>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</si>
  <si>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</si>
  <si>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</si>
  <si>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</si>
  <si>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</si>
  <si>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</si>
  <si>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</si>
  <si>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</si>
  <si>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</si>
  <si>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</si>
  <si>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</si>
  <si>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</si>
  <si>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</si>
  <si>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</si>
  <si>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</si>
  <si>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</si>
  <si>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</si>
  <si>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</si>
  <si>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</si>
  <si>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</si>
  <si>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</si>
  <si>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</si>
  <si>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</si>
  <si>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</si>
  <si>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</si>
  <si>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</si>
  <si>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</si>
  <si>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</si>
  <si>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</si>
  <si>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</si>
  <si>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</si>
  <si>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</si>
  <si>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</si>
  <si>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</si>
  <si>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</si>
  <si>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</si>
  <si>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</si>
  <si>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</si>
  <si>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</si>
  <si>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</si>
  <si>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</si>
  <si>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</si>
  <si>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</si>
  <si>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</si>
  <si>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</si>
  <si>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</si>
  <si>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</si>
  <si>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</si>
  <si>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</si>
  <si>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</si>
  <si>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</si>
  <si>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</si>
  <si>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</si>
  <si>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</si>
  <si>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</si>
  <si>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</si>
  <si>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</si>
  <si>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</si>
  <si>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</si>
  <si>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</si>
  <si>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</si>
  <si>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</si>
  <si>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</si>
  <si>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</si>
  <si>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</si>
  <si>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</si>
  <si>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</si>
  <si>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</si>
  <si>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</si>
  <si>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</si>
  <si>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</si>
  <si>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</si>
  <si>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</si>
  <si>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</si>
  <si>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</si>
  <si>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No. Consultas en los sistemas bibliográficos</t>
  </si>
  <si>
    <t>Oficina Asesora de Planeación e Información - CENDAR</t>
  </si>
  <si>
    <t>Johanna Charry</t>
  </si>
  <si>
    <t xml:space="preserve">Michelle Olarte </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</si>
  <si>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</si>
  <si>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</si>
  <si>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</si>
  <si>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</si>
  <si>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</si>
  <si>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</si>
  <si>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</si>
  <si>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</si>
  <si>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</si>
  <si>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</si>
  <si>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</si>
  <si>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</si>
  <si>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</si>
  <si>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</si>
  <si>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</si>
  <si>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</si>
  <si>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</si>
  <si>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Sandra Vargas</t>
  </si>
  <si>
    <t>A PARTIR DE AGOSTO DESAPARECE</t>
  </si>
  <si>
    <t>Direccionamiento Estratégico para Garantizar los Derechos, Satisfacer las Necesidades y Solucionar los Problemas de los Ciudadanos</t>
  </si>
  <si>
    <t xml:space="preserve">Implemementar la Estrategia de Participación Ciudadana Sectorial </t>
  </si>
  <si>
    <t>Estrategia de Participación Ciudadana Sectorial implementada</t>
  </si>
  <si>
    <t>Número de actividades desarrolladas / Número de actividades programadas</t>
  </si>
  <si>
    <t>Yaneth Muñoz</t>
  </si>
  <si>
    <t>Se realizó la planeación del plan de participación ciudadana para la entidad durante la vigencia 2023.</t>
  </si>
  <si>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</si>
  <si>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</si>
  <si>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</si>
  <si>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</si>
  <si>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</si>
  <si>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</si>
  <si>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</si>
  <si>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</si>
  <si>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</si>
  <si>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</si>
  <si>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</si>
  <si>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 xml:space="preserve">Para 2024 se formula plan de acción que permita continuar la implementación de la politica de participacion ciudadana y rendición de cuentas. El mismo hace parte de los componentes del Plan Anticorrupción formulado y publicado en el portal web de la entidad en el mes de enero.  </t>
  </si>
  <si>
    <t>El 28 de febrero, con el liderazgo de la oficina de relacionamiento del MINCIT se participó en reunión dirigida por el DAFP en la cual se dieron las pautas para los ejercicios de participación y rendición de cuentas. Con base en lo anterior se está analizando al interior de la entidad si se sometará a ajustes el plan de participación formualdo desde el mes de enero y el cual hace parte del Plan Anticorrupcion.</t>
  </si>
  <si>
    <t>Durante el mes de febrero se dio inicio a la búsqueda de profesionales con experiencia especifica en la implementación de las políticas d relacionamiento y el diseño de un modelo como tal. Se validaron algunas HV y se definió la contratación en el mes de marzo, iniciando así su proceso contractual. La última semana hábil de marzo quedaron aprobados los documentos de este proceso contractual, y se espera iniciar el trabajo con esta persona en el mes de abril; quien dentro de sus obligaciones tienen contemplado el diagnóstico y el ajuste de este plan según los resultados del mismo. El plan formulado en el mes de enero ya cuenta con avance en actividades como: Publicación del informe de gestión aprobado por la Asamblea y planeación estratégica con resultados y metas de la vigencia. En abril apertura de foros.  Se realiza la publicación del informe de rendición de cuentas en materia de Paz de la vigencia 2023, de acuerdo al calendario establecido: https://artesaniasdecolombia.com.co/PortalAC/C_nosotros/estrategia-rendicion-de-cuentas_5589
Se anexa plan con su avance M3</t>
  </si>
  <si>
    <t>El profesional que apoyará la definición e implementación del modelo de relacionamiento con la ciudadanía inició su contrato durante abril. Las tareas iniciales han estado orientadas a levantar un diagnóstico de las políticas asociadas, esto incluye la de participación ciudadana. Se han revisado los avances en cuanto a los conversatorios territoriales a mayo se espera tener resultados. Así mismo se dio inicio a la documentación del programa de transparencia y ética pública. Se continua con la iniciativa de apretura de foros de participación a través del portal. Se abrieron tres relacionados con: Percepción evento día artesano, Informe de gestión de la entidad y opiniones sobre el plan de acción 2024. 
Una vez sea concluido el diagnóstico se reformulará el plan vigente el cual cuenta con un avance del 18,5% esto es un 100% de cumplimiento de lo programado inicialmente hasta Abril. Se anexa plan con su avance, el cual hace parte del PAAC</t>
  </si>
  <si>
    <t xml:space="preserve">Se llevaron a cabo mesas de trabajo con los líderes de proceso misionales, con quienes se definieron los instrumentos y mecanismos para recolección de información y soportes de los espacios definidos para generar participación ciudadana. Se ha programado reunión para el mes de junio, para que se definan mejoras en cuanto a las iniciativas de rendición de cuentas, esto acorde a los resultados del diagnóstico en proceso. Se presenta en el mes de mayo borrador del Programa de Transparencia y ética Pública y se programan mesas de trabajo para actualizar los planes que operacionalizarán el Programa según lo allí documentado. </t>
  </si>
  <si>
    <t>Fue documentado el Programa de transparencia y ética en lo público PTEP, el cual incluye como anexo la consolidación de los planes que operacionalizan el mismo, uno de los cuales (componente 6) es el de participación y rendición de cuentas. El mismo fue actualizado frente al resultado del diagnostico relaziado, e inlcuyó acciones orientadas a mejorar las iniciativas de rendición de cuentas. Se llevaron a cabo mesas d etrabajo para concretar estas nuevas acciones y el programa fue consturido d emanera participativa con funcionarios de la entidad. El plan cuenta con un avance del 50,5% que sobre el 30% esperado para la vigencia equivale a un 15,2%</t>
  </si>
  <si>
    <t xml:space="preserve">En el mes de julio, se finalizó el diagnóstico de la política de participación ciudadana en el ciclo de la gestión pública aplicando la herramienta del Departamento Administrativa de la Función Pública – DAFP y los resultados del Índice de Desempeño Institucional – IDI. Igualmente, se realizó seguimiento a las actividades del plan de participación ciudadana del Programa de Transparencia y Ética Pública – PTEP. El plan cuenta con un avance del 52,5% sobre el 30% esperado para la vigencia 2024; es decir, equivale a un 15,75%. </t>
  </si>
  <si>
    <t>En el mes de agosto, se realizó seguimiento para el reporte del Programa de Transparencia y Ética Pública – PTEP del Plan de Participación ciudadana; obteniendo como resultados un 57,4% de avance en lo que lleva la vigencia 2024, sobre el 30% del PES tendría una equivalencia del 17,22%. En las actividades reportadas, se relacionan las relacionadas con entrega de información a la ciudadanía para el fortalecimiento de la participación ciudadana a través de foro virtual, redes sociales (Facebook Live); así como, el informe de avance PDET (acuerdos de Paz).</t>
  </si>
  <si>
    <t xml:space="preserve">En el mes de septiembre, se realizó seguimiento para el reporte del Programa de Transparencia y Ética Pública – PTEP del Plan de Participación ciudadana; obteniendo como resultados un 59,8% de avance en lo que lleva la vigencia 2024, sobre el 30% del PES tendría una equivalencia del 17,93%. En las actividades reportadas, se relacionan las jornadas de sensibilización sobre la política de participación ciudadana en el ciclo de la gestión pública resaltando la importancia y necesidad de llevar a cabo ejercicios de participación ciudadanía que propicien un diálogo de doble vía, que permita mejorar la atención y relación con los grupos y la ciudadanía en general. </t>
  </si>
  <si>
    <t>En el mes de octubre, se reportaron avances en el Plan de participación ciudadana obteniendo como resultado un 65% de avance en lo que lleva la vigencia 2024, sobre el 30% del PES tendría una equivalencia del 19,5%. En las actividades reportadas, se relacionan las actividades de informes de gestión y la creación de foros en el portal web para garantizar la adecuada rendición de cuentas de la empresa, así como propiciar la participación de la ciudadanía y el diálogo en doble vía. Así como, la actividad de 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</si>
  <si>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 xml:space="preserve">En el mes de noviembre, se reportaron avances en el Plan de participación ciudadana obteniendo como resultado un 87,5% de avance en lo que lleva la vigencia 2024, sobre el 30% del PES tendría una equivalencia del 26,25%. En las actividades reportadas, se relacionan las actividades sobre el espacio de rendición de cuentas ¿Cómo vamos?, en el que se presentó la gestión de la entidad durante el 2024 a los colaboradores de Artesanías de Colombia; en este espacio, se dieron a conocer los resultados, logros y cumplimiento de objetivos de los diferentes procesos de la entidad en el año 2024. Así mismo, se reportaron avances del evento de ¿Cómo vamos en el territorio? Espacio de rendición de cuentas programado para los artesanos y ciudadanía en general. </t>
  </si>
  <si>
    <t>NA
ANUAL</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</si>
  <si>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</si>
  <si>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</si>
  <si>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r>
      <rPr>
        <b/>
        <sz val="11"/>
        <color rgb="FFFF0000"/>
        <rFont val="Calibri"/>
        <family val="2"/>
      </rPr>
      <t>??</t>
    </r>
    <r>
      <rPr>
        <b/>
        <sz val="11"/>
        <color rgb="FF00B050"/>
        <rFont val="Calibri"/>
        <family val="2"/>
      </rPr>
      <t xml:space="preserve">
Resultado</t>
    </r>
  </si>
  <si>
    <t>MA</t>
  </si>
  <si>
    <t>Andres Ceballos</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</si>
  <si>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</si>
  <si>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</si>
  <si>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</si>
  <si>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</si>
  <si>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</si>
  <si>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</si>
  <si>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</si>
  <si>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</si>
  <si>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</si>
  <si>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Mediante Acta de Comité de Conciliación No 019 de fecha 24 de Octubre  de 2023 fue tratado el tema: "2.3 POLITICA DE PREVENCIÓN DE DAÑO ANTIJURIDICO VIGENCIA 2024-2025"</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</si>
  <si>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</si>
  <si>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</si>
  <si>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Mediante Acta de Comité de Conciliación No 024 de 2023  fue aprobada  la política de prevención del daño antijuridico que fue formulada  para la vigencia 2024-2025, dando con esto cumplimiento a la meta de 2024 (Una (1) politica formulada). Se anexa soporte. Por esta razón se solicita a la dirección jurídica de MINCIT el ajuste de la meta, para que en la vigencia se de alcance al cumplimiento de los indicadores definidos en esta poltica grantizando así su implmentación y cumplimiento. A la espera de aprobación de dicho ajuste</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</si>
  <si>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</si>
  <si>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</si>
  <si>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</si>
  <si>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</si>
  <si>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</si>
  <si>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</si>
  <si>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</si>
  <si>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de prevención de daño antijurídico se realizó capacitación a los funcionarios de planta  el día 24 de septiembre de 2024. En igual sentido se emitió la circular Interna con número de radicado 202408200017453 de fecha 22 de Noviembre de 2024 remitido a funcionarios de planta, por medio de la cual se  precisan instrucciones de cierre de vigencia Fiscal y se reiteran las instrucciones impartidas el día 28 de Abril de 2023 por parte de la Gerente General, referente a la Política de Prevención de Daño Antijuridico.</t>
  </si>
  <si>
    <t>Gestión del conocimiento y la innovación para dinamizar el ciclo de la política pública y promover buenas prácticas de gestión</t>
  </si>
  <si>
    <t xml:space="preserve">Capacidades del equipo jurídico fortalecidas </t>
  </si>
  <si>
    <t>No se cuenta con avance</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</si>
  <si>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</si>
  <si>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No cuenta con avance adicional</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</si>
  <si>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</si>
  <si>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</si>
  <si>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</si>
  <si>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No cuenta con avance este mes</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</si>
  <si>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</si>
  <si>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</si>
  <si>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</si>
  <si>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</si>
  <si>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 xml:space="preserve">Mediante Acta No 01 de 2024 la Coordinación legal realizó reunión respecto al Plan Sectorial para la vigencia 2024 y se fijaron actividades. Se adjunta evidencia. Teniendo en cuanta la importancia de garantizar cobertura de capacitación al 100% del equipo juridco de la entidad, se ha solicitado ajuste del indicador y de la meta, a la dirección jurídica del Ministerio, con el fin de que el indicador, para 2024 de alcance a verificar cobertura y no solo cumplimiento en número de capacitaciones.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</si>
  <si>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100% de los funcionarios de Planta del proceso de Gestión Legal: Juan Sebastián Murcia, Santa Yila Girón, Andrés Felipe Ceballos Bacca y Julie Johana García asistieron a la capacitación programada por la Agencia Nacional de Defensa Jurídica del Estado el día 28 de Febrero de 2024  referente a "Mecanismos de prevención para la configuración del contrato realidad."  Se adjuntan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</si>
  <si>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los funcionarios de Planta del proceso de Gestión Legal, los  apoderados externos y el rol de jefe juridico, enlace de pagos y coordinador Financiero realizaron las capacitaciones referente a los roles en el Ekogui. Se adjunta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</si>
  <si>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</si>
  <si>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</si>
  <si>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Santa Giron, Juan Murcia y Julie Garcia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</si>
  <si>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Andres Felipe Ceballos Bacca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</si>
  <si>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Sebastian Murcia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</si>
  <si>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t>
  </si>
  <si>
    <t>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</si>
  <si>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durante el mes objeto de reporte.</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</si>
  <si>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</si>
  <si>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</si>
  <si>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</si>
  <si>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</si>
  <si>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 xml:space="preserve"> </t>
  </si>
  <si>
    <t>A la fecha no se cuenta con avance, debido a que el formato no ha sido remitido por parte del MINCIT</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</si>
  <si>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</si>
  <si>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</si>
  <si>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</si>
  <si>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</si>
  <si>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No se presenta avance</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</si>
  <si>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</si>
  <si>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</si>
  <si>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</si>
  <si>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No cuenta con avance durante este mes</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</si>
  <si>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</si>
  <si>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El formato ya se encuentra aprobado y publicado dentro del procedimiento Gestión Laboral. Para el mes de enero no se presentaron retiros, por tanto no fue aplicado el formato.</t>
  </si>
  <si>
    <t>Para febrero se dieron dos retiros de funcionarios, se aplicó el formato, contando a la fecha con uno de ellos ya entregado a la Coordinación Gestión de Recursos Humanos y Físicos; el otro formato debe ser recibido en la siguiente semana junto con los demas soportes de entrega de cargo establecidos en el procedimiento, ya que el retido tuvo efectividad a partir del 29 de febrero del 2024.</t>
  </si>
  <si>
    <t xml:space="preserve">En el mes de marzo no se produjeron retiros de funcionarios, por lo tanto no hubo aplicación del formato. Se aplicó a funcionario que se retiró a finales de febrero, el formato estandarizado. Completando el 100% de retiros con la aplicación del mismo. </t>
  </si>
  <si>
    <t>En el mes de abril  se produjo el retiro de un funcionario, que diligenció y entregó el formato de gestión de conocimiento respectivo.</t>
  </si>
  <si>
    <t xml:space="preserve">En el mes de mayo no se produjeron retiros de funcionarios, por lo tanto no hubo aplicación del formato. El avance es acumulado de lo corrido del año Se anexa soporte de formato diligenciado en el mes de abril </t>
  </si>
  <si>
    <t>En el mes de junio no se presentaron retiros de funcionarios, por lo tanto no hubo aplicación de formato.</t>
  </si>
  <si>
    <t>En el mes de julio no se presentaron retiros de funcionarios, por lo tanto no hubo aplicación de formato.</t>
  </si>
  <si>
    <t xml:space="preserve">YA NO SE REPORTA </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</si>
  <si>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</si>
  <si>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</si>
  <si>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Número de boletines, fotonoficias, videos y ruedas de prensa producidos de conformidad con la directriz de presidencia/ Número de boletines, fotonoticias, videos y ruedas de prensa producidos</t>
  </si>
  <si>
    <t>Carolina Plata</t>
  </si>
  <si>
    <t>En enero se elaboraron y enviaron a los medios de comunicación 3 boletines de prensa. Redes Sociales se generaron publicaciones en Facebook y Twitter. 100% cumplimiento imagen dada por Gobierno</t>
  </si>
  <si>
    <t xml:space="preserve">100%
</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</si>
  <si>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</si>
  <si>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</si>
  <si>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</si>
  <si>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</si>
  <si>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</si>
  <si>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</si>
  <si>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</si>
  <si>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</si>
  <si>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</si>
  <si>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</si>
  <si>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</si>
  <si>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 xml:space="preserve">Para 2024 se continua manteniendo las plantillas que conservan la directriz de manejo de imagen de Gobiern y se continúan las sinergias que hacen parte de ese plan de medios. En enero se contó con la sinergia de Gobierno con el Pacífico, la cual fue publicada tal cual la envio presidencia. </t>
  </si>
  <si>
    <t xml:space="preserve">En Febrero se elaboraron y enviaron a los medios de comunicación 2 boletines de prensa.  
Redes Sociales se generaraon publicaciones en Facebook y Twitter, e Instagram.  
Sinergias. (/02/2024 Vamos a Colombiar, el País de la Belleza, todo lo anterior enmarcado en las directrices de comunicaciones recibidas desde presidencia. </t>
  </si>
  <si>
    <t>Se continua la emisión de comunicación a través d ediferentes canales acorde a las directrices de manejo d eimagen y plan de medio de prsidencia, así: 
Boletínes : https://drive.google.com/drive/u/0/folders/1W8kFaAq49uHXvupDWx33-Q7NFkoqxlB_   Día de la Mujer (08/03/24
https://docs.google.com/spreadsheets/d/1KFZN1_hkOcASwK2avsesjrq4vLvcZ1wI/edit#gid=1761046647
Gobierno con el Pueblo región Caribe (18/03/24)
https://docs.google.com/spreadsheets/d/1pzjdhQ3FxKliYz5YKsfmvjkKc9Qx1O_x/edit#gid=1761046647
Día del Artesano (19/03/24)
https://docs.google.com/spreadsheets/d/1bsSORSNyXEL2LBQNbjCsvf_1Kc_JsK8e/edit#gid=1761046647
Semana Santa (23-03-24  / 29-03-24 )
https://docs.google.com/spreadsheets/d/1yIRlpHkCfHbLGdWH_6vBf-J4f2x302Y9/edit#gid=1761046647
Colombia Productiva 
https://docs.google.com/document/d/1Htby4k1pbr3ChCG8wi0FZ-hFPBZkBwxm2qxiY6bBSsM/edit</t>
  </si>
  <si>
    <t>Se continúa la emisión de comunicación a través de diferentes canales acorde a las directrices de manejo de imagen y plan de medio de Presidencia, así:
* Día de la Memoria y Solidaridad con las víctimas del Conflicto Armado (9 de abril)
https://docs.google.com/spreadsheets/d/1ezsE32dqcbxFr1_xF70axhCI4mvVBQdY/edit?usp=sharing&amp;ouid=112894542449865616514&amp;rtpof=true&amp;sd=true
* Parrilla Ahorro, Agua y energía (16 de Abril) #CierraLaLLaveYApagaLaLuz
https://docs.google.com/spreadsheets/d/1JmNqolEU2uVu4Jnnh1yHHnra5si-j2I3/edit?usp=sharing&amp;ouid=112894542449865616514&amp;rtpof=true&amp;sd=true
*Logros y avances de la Entidad (21 de Abril)
https://docs.google.com/spreadsheets/d/1ezsE32dqcbxFr1_xF70axhCI4mvVBQdY/edit?usp=sharing&amp;ouid=112894542449865616514&amp;rtpof=true&amp;sd=true
*Sinergia 1M Por nuestros derechos – Día del Trabajador  (30 Abril – 02 de mayo)
https://docs.google.com/spreadsheets/d/1JmNqolEU2uVu4Jnnh1yHHnra5si-j2I3/edit?usp=sharing&amp;ouid=112894542449865616514&amp;rtpof=true&amp;sd=true</t>
  </si>
  <si>
    <t xml:space="preserve">Se continúa la emisión de comunicación a través de diferentes canales acorde a las directrices de manejo de imagen y plan de medio de Presidencia, así:
* Sinergia 1M Por nuestros derechos – Día del Trabajador (01 mayo) https://drive.google.com/drive/folders/1CNW4W85m83MCzIxbuje1soU_yTKyeGUJ?usp=sharing
* Sinergia 60 años de Artesanías de Colombia (06 de Mayo) 
https://drive.google.com/drive/folders/1CNW4W85m83MCzIxbuje1soU_yTKyeGUJ?usp=sharing
* Sinergia Gobierno por los barrios. (03 de Mayo) 
https://drive.google.com/drive/folders/1CNW4W85m83MCzIxbuje1soU_yTKyeGUJ?usp=sharing
*Sinergia Biodiversidad (22 de mayo)
https://drive.google.com/drive/folders/1CNW4W85m83MCzIxbuje1soU_yTKyeGUJ?usp=sharing
*Sinergia cambio por la vejez (30 de Mayo)
https://drive.google.com/drive/folders/1CNW4W85m83MCzIxbuje1soU_yTKyeGUJ?usp=sharing
</t>
  </si>
  <si>
    <t>REFORMA LABORAL 
https://docs.google.com/spreadsheets/d/1RO3Z04MUjFRNmD8dQEgl5rTqvfzn9INO/edit?gid=422617628#gid=422617628
#DíaDeLaProductividad (20 DE JUNIO)
https://docs.google.com/spreadsheets/d/1T80OdBN4mntPtOTUfb6y11s8TXdw96g3LlEv4j15sJI/edit?gid=273523796#gid=273523796
REFORMA PENSIONAL IMPULSADA POR EL #GOBIERNODELCAMBIO #PensionarseUnaRealidad.
https://docs.google.com/spreadsheets/d/1lXEyeVW9XBM4qGJXWaqJ7V0SupKQ27cE/edit?gid=843239714#gid=843239714
SINERGIA: DÍA INTERNACIONAL DEL ORGULLO LGTBI (28 DE JUNIO)
https://drive.google.com/drive/folders/1jyZwcUGovyYQFFrgjKI4rEKJFg95wU2v?usp=sharing</t>
  </si>
  <si>
    <t>En julio se elaboraron 7 boletines de prensa y se realizaron 2 gira de medios. En cuanto Redes Sociales se generaraon publicaciones en Facebook y Twitter, e Instagram.   
Sinergias: 2 SINERGIAS JULIO
Celebración 20 de julio – Orgullo Colombiano: 
https://drive.google.com/drive/folders/1j1pLtMZiKqGM75SAr4EHTjL7RFchoFcn
Pensionarse es una realidad: 
https://docs.google.com/spreadsheets/d/1iklXcxUBndx5k6b7BiMiZTkH3Ce2ep1v0JgNdUwK8aY/edit?gid=843239714#gid=843239714</t>
  </si>
  <si>
    <t>En agosto se elaboraron 5 boletines de prensa y se realizaron recorridos de medios en la Feria del hogar. https://drive.google.com/drive/folders/17zwHcM3AE15QDM8gTgqBMHepa_j_sJFb .   Se elaboraron 24 notas https://drive.google.com/drive/folders/1HmjxyxkNFsO2xRZ5M1rKhcl-9-iHPkR4  Realizamos 28 videos https://drive.google.com/drive/folders/1wr6WVfAATV8vGytWdAFsxYeA39wFcZxO.
En cuanto a Redes Sociales se generaraon 145 publicaciones en Facebook y Twitter, e Instagram, 866 Nuevos Seguidores en Instagram, en Facebook 5.577 nuevos Seguidores  https://drive.google.com/file/d/1bYtO-Y6csBKn8yz0LUdbDli2MAhKIV4w/view?usp=drive_link  
Sinergias: 2 SINERGIAS EN AGOSTO. 
El País de la Belleza es Pacífico (30 DE AGOSTO – 30 DE OCTUBRE)
https://docs.google.com/spreadsheets/d/1MyWRmuPFTQGMu44v8LIDVPa0cCQhfUdd/edit?gid=1761046647#gid=1761046647
#AvanzandoEnDignidad (7 DE AGOSTO)
https://docs.google.com/spreadsheets/d/12V_LcyVsaCGnOQALxqHUqp1CD-SaZFDE/edit?gid=1894402841#gid=1894402841</t>
  </si>
  <si>
    <t xml:space="preserve">En Septiembre se elaboraron entre boletines de prensa y  videos 23. se realizaron recorridos de medios en la Feria del hogar y artesanos étncios para la paz (2) https://drive.google.com/drive/folders/17zwHcM3AE15QDM8gTgqBMHepa_j_sJFb .   Se elaboraron 24 notas https://drive.google.com/drive/folders/1HmjxyxkNFsO2xRZ5M1rKhcl-9-iHPkR4  Realizamos 28 videos https://drive.google.com/drive/folders/1wr6WVfAATV8vGytWdAFsxYeA39wFcZxO. https://drive.google.com/drive/folders/1OlPB64dsABWXG42V0UMv_bP129W9Q6r-?usp=drive_link https://drive.google.com/drive/folders/1W8kFaAq49uHXvupDWx33-Q7NFkoqxlB_?usp=drive_link https://drive.google.com/drive/folders/1pKVlF-NmeieSI0uYFHQc_BotlJs0wP6t?usp=drive_link
En cuanto a Redes Sociales tuvimos de alcance Septiembre (64.967) y nuevos seguidores (708) en IG
Sinergias: 3 SINERGIAS EN septiembre. https://drive.google.com/file/d/1xhNPbfO-cCLXtEdUoXbMKMkvObLqo61E/view?usp=drive_link
</t>
  </si>
  <si>
    <t>En octubre se continuo realizando sinergia  con Mincit con logos y directrices de ellos. Ademas se elaboro 21 videos, 4 comunicados y 32 notas.
En Redes Sociales se generaron 179 publicaciones en Facebook, X e Instagram
-Seguidores en Facebook: 135.934
-Seguidores en Instagram: 116.663
-Seguidores en X: 20.469
- SINERGIAS: 1 en el mes de octubre
#PasaportesDelCambio
https://drive.google.com/drive/folders/1S_bgx9Y_ybRXx_5x8Gn_wYmhuSZ8JHXv?usp=drive_link https://drive.google.com/drive/folders/16IBuiwbQcDUsm8XHEyUpaBt1-1CUQLx6 https://drive.google.com/drive/folders/178NMG8zO_j7VXnPplv60QTG2GLCQ5rBG?usp=drive_link https://drive.google.com/drive/folders/19Erlo2EGbNEvm90ul7qUtpQ9wcdkG7am?usp=drive_link</t>
  </si>
  <si>
    <t>En npviembre se continuo realizando sinergia con Mincit con logos y directrices de ellos. Ademas en redes sociales se generaron 141 publicaciones en Facebook, X e Instagram, con los siguientes ganadores: 
-Seguidores en Facebook: 135.934 - 136.025 Ganaron 91
-Seguidores en Instagram: 111.663 – 112.476 Ganaron 813
-Seguidores en X: 20.453
-SINERGIAS: 0 en el mes de noviembre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</si>
  <si>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</si>
  <si>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</si>
  <si>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</si>
  <si>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Medardo Castillo</t>
  </si>
  <si>
    <t xml:space="preserve">No se presentaron vunerabilidades críticas durante el mes </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</si>
  <si>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</si>
  <si>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</si>
  <si>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</si>
  <si>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rPr>
        <sz val="10"/>
        <color rgb="FF0070C0"/>
        <rFont val="Calibri"/>
        <family val="2"/>
      </rP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</si>
  <si>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</si>
  <si>
    <t xml:space="preserve">No se han presentado vulnerabilidades en el mes. </t>
  </si>
  <si>
    <t xml:space="preserve">Se presentó caída del fluido eléctrico en todo el sector de las Aguas, donde se ubica la sede de la entidad, por fallos técnicos del proveedor del servicio, que se logró superar a tiempo para no afectar la operación de la entidad, la cual solo correspondía a las tiendas promocionales, considerando que el fallo se dio un día sábado. Se anexa informe sobre gestión realizada y mejoras detectadas a implementar, para seguir garantizando la continuidad del negocio. </t>
  </si>
  <si>
    <t>Se presentó indisponibilidad en el servicio de Internet, contratado con el IPS CLARO COLOMBIA, para la informatización vía remota de los procesos del nuevo almacén de Zipaquirá. Se gestiono de manera inmediata y se aplico lo que se ha estandarizado para estos casos en las tiendas (uso celular). Ver anexo</t>
  </si>
  <si>
    <t>El incidente de seguridad relacionado con la cuenta de correo de la funcionaria Yaneth Muñoz, quien se encontraba en ausencia de la entidad, fue gestionado de acuerdo con los lineamientos del proceso de TIC y ha sido solucionado.</t>
  </si>
  <si>
    <t>Plan de conservación, preservación y difusión del patrimonio documental del Sector</t>
  </si>
  <si>
    <t>Plan de conservación, preservación y difusión del patrimonio documental del Sector realizado</t>
  </si>
  <si>
    <t>Nro. de acciones de conservación, preservación y difusión del patrimonio documental desarrolladas / Nro. de acciones de conservación y difusión del patrimonio documental programadas</t>
  </si>
  <si>
    <t>Gestión</t>
  </si>
  <si>
    <t>Para el 2024 se realizó la formulación de los planes de gestión documental validando las actividades para el cumplimiento de la conservación y preservación de los documentos, para la vigencia 2024 y su respectiva publicación en la página web de la entidad</t>
  </si>
  <si>
    <t>A M2 se realizó las actividades de préstamos de documentos por correo electrónico; se realizaron cambios de cajas x300 y x400 para cumplir con el mantenimiento adecuado de las unidades de conservación, se realizó reuniones con el proveedor de inforetrika para la instalación y parametrización del nuevo sistema, se está realizando la validación de información de los inventarios del archivo central y del rpoveedor de custodia del archivo. Adicionalmente, se realizó capacitación para el uso de la herramienta de Foxit. Se anexa informe detallado</t>
  </si>
  <si>
    <t>A M3 se realizó las actividades de préstamos de documentos por correo electrónico; se realizó reuniones con el proveedor de Infométrika para la instalación y parametrización del nuevo Sistema de Gestión de Documentos Electrónicos de Archivo, se está realizando la validación de información de los inventarios del archivo central y del proveedor de custodia del archivo. Adicionalmente, se realizó verificación de los informes del proveedor de custodia de TANDEM sobre las condiciones ambientales validando que cumplan con la conservación del acervo documental de la entidad</t>
  </si>
  <si>
    <t>A M4 se realizó las actividades de préstamos de documentos por correo electrónico; se realizó pruebas de radicación de entrada en el nuevo Sistema de Gestión de Documentos Electrónicos de Archivo, se está realizando la validación de información de los inventarios del archivo central y del proveedor de custodia del archivo, adicionalmente se realizó reunión con PIGA para validar el proceso de destrucción de los documentos de eliminación que fueron aprobados por el comité de institucional de Gestión y desempeño.</t>
  </si>
  <si>
    <t>A M5 se continuó con las actividades de préstamos de documentos por correo electrónico; se realizó pruebas de radicación de entrada en el SGDEA, ajustando rótulos y parametrización de tipos documentales, se está realizando la validación de información de los inventarios del archivo central y del proveedor de custodia del archivo, adicionalmente se realizó la publicación en SECOP II para la invitación a la aplicación de las TVD.</t>
  </si>
  <si>
    <t>A M6 se continuó con las actividades de préstamos de documentos por correo electrónico; se está realizando la validación de información de los inventarios del archivo central y del proveedor de custodia del archivo, adicionalmente se cargo el informe de evaluación de proveedores invitación a la aplicación de las TVD.  En cuanto a la implementación del SGDEA se está adelantando la validación de la migración de expedientes y radicados de las vigencias 2020 - 2024; se inició la  validación no satisfactoria de una pequeña muestra, también queda faltando el ajuste de las incidencias por parte del proveedor; una vez aprobada esta primera prueba, se debe solicitar el cargue de la totalidad de la migración y realizar la verificación de por lo menos el 40% de los documentos.  Realizar ajustes solicitados para la radicación de salida, entrada e internas, relacionadas con el remitente.  Con estas actividades aprobadas, se podría salir a producción con el módulo de radicación el cual corresponde al primer hito del proyecto.  El segundo hito aún pendiente corresponde a la implementación del flujo de PQRs y memorando interno y la integración del gestor documental con SEVEN, KACTUS, Isolucion.  El tercer y último hito corresponde a la generación de expedientes de forma automática en el gestor documental a partir de la documentación generada por SEVEN con el cumplimiento de los requisitos del MOREQ.</t>
  </si>
  <si>
    <t>A M7 se realizaron las actividades de préstamos de documentos por correo electrónico; se realizó depuración en el inventraio de archivo central de los expedientes que son producto de eliminación, adicionalmente se realizó el borrador de la minuta del contrato con el proveedor de Biblio web para la aplicación de las TVD.  En cuanto a la implementación del SGDEA se realizó la validación de la migración de expedientes y radicados; se inició la  validación del flujo de radicación con usuarios funcionales, subsanado de manera inmediata las incidencias presentadas, se realizó ajustes para la impresión del sticker y se dejaron al día las incidencias presentadas en el módulo de radicación.</t>
  </si>
  <si>
    <t>A M8 se realizaron las actividades de préstamos de documentos por correo electrónico; se realizó cotejo del inventraio de TANDEM con el inventrario documental del archivo central, adicionalmente se realizó la firma del contrato para la aplicación de TVD.  En cuanto a la implementación del SGDEA se realizó  la salida a producción con radicación.</t>
  </si>
  <si>
    <t>A M9 con corte a septiembre se han atendido un total de 50 solicitudes de información al archivo central con 115 registros; se realizó validación de la información de Isolución para determinar la integración con Argo/Orfeo, adicionalmente se realizó el contrato para adquirir más licencias de Foxit y el correo certificado</t>
  </si>
  <si>
    <t>A corte de octubre (M10), se han atendido un total de 13 solicitudes de información al archivo central, abarcando 60 registros. Se aprobó y envió la información necesaria para la integración de Seven e Islocion con Argo/Orfeo. Adicionalmente, se completó el diligenciamiento del diagnóstico de gestión documental y archivos con los funcionarios de la entidad, con el fin de actualizar correctamente el programa de gestión documental y el PINAR.</t>
  </si>
  <si>
    <t>A corte de  noviembre se han recibido 7 transferencias documentales, se realizó descripción en el formato ISAD G de los expedientes que son de conservación total de acuerdo con las TVD, se actualizó el inventario documental haciendo uso del formtao FUID, se continuó con la validación de los registros que arrojan los deshumidificadores, se recibieron dos visitas por parte de las personas de seguridad y salud en el trabajo para identificar los posibles riesgos en el área de archivo y dar solución inmediata, se realizó el primer borrador del programa de prevención y atención de emergencias en los archivos, se están realizando ajustes y se entregará en diciembre finalizado. Adicionalmente  se recibio el módulo de archivo de Argo/orfeo al 73,9%</t>
  </si>
  <si>
    <t>Ejecutar el plan estrategico de TH</t>
  </si>
  <si>
    <t>No. de actividades del plan estratégico de talento humano gestionadas / No. de actividades del plan estratégico de talento humano planeadas</t>
  </si>
  <si>
    <t>Durante este mes, se finalizó la fase de diseño y aprobación del Plan Estratégico de Talento Humano</t>
  </si>
  <si>
    <t>En este periodo, se realizaron acciones preparatorias para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</si>
  <si>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42,5%; Ruta de la Felicidad: 12,53%; Ruta del Crecimiento: 7,8%; Ruta de Análisis de Datos: 23%; Plan de SGSST: 18,66%; Plan de Integridad: 12,67%; Planes asociados a requisitos de empresa BIC: 2,23% (promedio entre los tres planes BIC).</t>
  </si>
  <si>
    <t>Se consolidó el Manual de Funciones de la Subgerencia de Desarrollo y Fortalecimiento del Sector Artesanal</t>
  </si>
  <si>
    <t>En este periodo, se realizaron acciones para gestionar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</si>
  <si>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62,5%, Ruta de la Felicidad: 52,61%, Ruta del Crecimiento: 31,45%, Ruta de Análisis de Datos: 58%, Plan de SGSST: 48,67%, Planes asociados a requisitos de empresa BIC: 31,83% (promedio entre los tres planes BIC).</t>
  </si>
  <si>
    <t>Se consolidó el Manual de Funciones de la Subgerencia Administrativa y Financiera alineando las responsabilidades con las necesidades estratégicas.</t>
  </si>
  <si>
    <t>Durante el mes de agosto, se mantuvo el seguimiento de las actividades programadas en el plan, sin embargo, no se presentaron avances adicionales a los reportados en Julio.</t>
  </si>
  <si>
    <t>El plan estrategico de TH formulado para la vigencia, cuenta con un 42,5% de avance al corte. Esto incluye actividades como: 
La entidad presentó el informe de avance sobre la formalización del empleo público en Artesanías de Colombia S.A. – BIC. Este informe consolidó los resultados del trabajo iniciado en el primer trimestre, que incluyó la actualización de documentos técnicos con base en el levantamiento de cargas laborales y estudios de costeos. Tras varias mesas de trabajo y reuniones con el DAFP, se solicitó en junio al Ministerio de Comercio, Industria y Turismo la autorización para el rediseño organizacional. En septiembre se ajustaron y reenviaron los documentos tras responder las observaciones recibidas en julio.
Adicionalmente, se monitoreó el avance de los principales planes estratégicos. El Plan Estratégico de Talento Humano, el Plan de Integridad y el plan BIC Prácticas Ambientales alcanzaron los porcentajes esperados con un 42,5%, 69,17% y 55% respectivamente, mientras que el Plan General SGSST logró un 71,17% de cumplimiento.
Se observaron desviaciones en la Ruta de Crecimiento (64,08%), Ruta de la Calidad (81,25%) y Ruta de Análisis de Datos (75,92%), todas con diferencias mínimas a los objetivos esperados. La Ruta de la Felicidad alcanzó un 83,69%, cerca del cumplimiento previsto. Destaca el sobrecumplimiento en Gobierno Corporativo, con un avance del 52,2%, superando la meta en 10,5 puntos.</t>
  </si>
  <si>
    <t>Con corte a octubre, se llevó a cabo un nuevo análisis de costos de la propuesta presentada por las distintas áreas en relación con un posible diseño organizacional, con el fin de tomar decisiones alineadas con las políticas de austeridad del gobierno nacional. Asimismo, se presentó a la Subgerencia Administrativa y Financiera una propuesta para la unificación de los manuales de funciones de la entidad, basada en un modelo del DAFP. Además, se ha continuado con el seguimiento a los indicadores, acciones y cumplimiento de los planes que conforman la estrategia de talento humano de la entidad.
El porcentaje de avance del PETH se mantiene en 42,5%, igual que en septiembre, ya que no se programaron actividades en octubre para este plan.</t>
  </si>
  <si>
    <t xml:space="preserve">Dentro de las actividas del del plan que registran avance se encuentran: El análisis técnico para el rediseño institucional, siendo entregado para revisión y discusión por parte del nivel directivo de la Entidad y posterior envio a las entidades correspondientes; se proyecta la actividad de acercamiento y vivencia al sector artesanal para realizarse en el marco de Expoartesanías; se avanzó en completar la totalidad de manuales de funciones aprobados a la fecha en un sólo documento que unifica el manual de funciones de los trabajadores oficiales basada en un modelo del DAFP, queda en espera de socialización con los directivos para su aprobación; igualmente, se ha venido haciendo seguimiento a los indicadores, acciones y cumplimiento de los planes que conforman la estrategia de talento humano de la Entidad.
El porcentaje de avance del PETH es el 57,50% </t>
  </si>
  <si>
    <t>Durante los años 2021, 2022 y 2023 se completaron las rutas turísticas en cada departamento de Colombia, se cerró el 2023 con 32 rutas turísticas, este año se fortalecieron y se construyeron rutas turísticas en 11 departamentos de Colombia (incluyendo Bogotá) Al mes de diciembre del 2024 Colombia Artesanal cuenta con presencia en 32 departamentos, 150 municipios, mas de 350 talleres artesanales incluidos con perfil, más de 5000 artesanos impactados, 15 pueblos patrimonio. 
Las rutas peuden ser consultadas en:
https://colombiaartesanal.com.co/rutas/</t>
  </si>
  <si>
    <t xml:space="preserve">Para el mes de diciembre de 2024, a través de la estrategia de gestión social integral GSI se realizó la caracterización psicosocial de 864  artesanos y artesanas en departamentos, los cuales son: Amazonas, Antioquia, Arauca, Atlántico, Bogotá, Bolívar, Boyacá, Caldas, Caquetá, Casanare, Cauca, Cesar, Choco, Córdoba, Cundinamarca, Guainía, Guaviare, La Guajira, Meta, Nariño, Norte de Santander, Putumayo, Putumayo, Quindío, Risaralda, Santander, Sucre, Tolima, Valle del Cauca, Vaupés y Vichada. Se aplicaron protocolos a  600 personas. 
El total acumulado del año 2024, se han beneficiado 13.646 artesanos de manera directa, de los cuales 6.654 corresponden a caracterizacion psicosocial, 11.755 corresponden a artesanos impactados directamente con protocolos de abordaje psicosocial. Con lo anterior se logra un total acumulado de 40.938 personas impactadas con la estrategia de la Gestion Social Integral. </t>
  </si>
  <si>
    <t>CUMPLIMIENTO</t>
  </si>
  <si>
    <t>En el mes de diciembre, se reportó el 100% de cumplimiento al Plan de participación ciudadana de la vigencia 2024, sobre el 30% del PES para el corte M12. En las actividades reportadas, se relaciona al espacio de participación y rendición de cuentas ¿Cómo vamos en el territorio? con la participación de los beneficiarios de los servicios ofertados por la entidad, presentando la gestión institucional durante la vigencia; este evento, se desarrolló de manera presencial en Corferias en el marco de ExpoArtesanías y virtual a través de Facebook Live. https://www.facebook.com/share/v/1AYpSmBcs4/?mibextid=WC7FNe
Por otra parte, se elaboró el informe del evento ¿Cómo vamos en el territorio? Que contiene las memorias de la jornada de rendición de cuentas y los resultados de las encuestas aplicadas a los participantes del evento, con el fin de cumplir con el componente de responsabilidad.</t>
  </si>
  <si>
    <t xml:space="preserve">Se elaboró el documento de Estudio Técnico para avanzar en el cumplimiento de ls lineamientos del Gobierno Nacional frente a formalización del empleo público, el cual será radicado en el Ministerio de Comercio, Industria y Turismo.
Durante el presente año, se realizaron y expidieron siete resoluciones relacionadas con la actualización y unificación del Manual de Funciones de los trabajadores oficiales de la Entidad. Igualmente se presentó a aprobación de la Subgerencia Administrativa y Financiera modelo y metodología de unificación de manuales de funciones y competencias, obteniendo aprobación.
Se adoptaron las competencias de la resolución 0667 del 03 de agosto de 2018 expedida por el Departamento Administrativo de la Función Pública
Se avanzó en el diseño e implementación del Plan de Acercamiento y Vivencia del Sector Artesanal. En el marco de Expoartesanias 2024 se adelantó taller de acercamiento a la experiencia de algunos artesanos.
Se realiza periodicamente seguimiento a indicadores, metas y cumplimiento de los planes asociados al Plan Estrategico de Talento Humano.
Se implementaron acciones enfocadas en el mejoramiento de las dimensiones encontradas débiles en la medición de clima laboral.
</t>
  </si>
  <si>
    <t>Con corte de  diciembre se recibieron 11 transferencias documentales primarias, se realizó la validación del fondo documental para las series documentales que son de conservación permanente y se deben transferir al archivo histórico según los tiempos de retención documental, se envió el programa de prevención y atención de emergencias en los archivos y con la información obtenida del diagnostico de gestión documental y archivos se realizó la actualización de los instrumentos archivísticos Programa de Gestión Documental - PGD y Plan Institucional de Archivos - PINAR. 
1. Avance Plan Institucional de Archivos - PINAR:  El avance obtenido para M12 en el cumplimiento de las actividades programadas para cumplir con el Plan de Conservación Documental definido y formulado en la vigencia 2024 es de 100%.
2. Avance Plan de Gestión Documental:  El avance y cumplimiento obtenido para M12 de las actividades programadas en el Plan de Gestión Documental definido y formulado en la vigencia 2024 es de 100%.
3. Avance Plan de Conservación Documental: El avance obtenido para M12 en el cumplimiento de las actividades programadas para cumplir con el Plan de Conservación Documental definido y formulado en la vigencia 2024 es de 100%.
4. Avance Plan de Preservación Digital: El avance obtenido para M12 en el cumplimiento de las actividades programadas para cumplir con el plan de Preservación definido y formulado en la vigencia 2024 es de 100%.</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</si>
  <si>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y los externos del Proceso de Gestión Legal, conforme a evidencias adjuntas, asistieron a la capacitación citada por la Agencia Nacional de Defensa Jurídica del Estado durante el mes objeto de reporte.Con lo anterior se da cumplimiento a los indicadores planteados durante la vigencia.</t>
  </si>
  <si>
    <t>Se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se realizó capacitación a los funcionarios de planta el día 24 de septiembre. En igual sentido se emitió la circular Interna con número de radicado 202408200017453 de fecha 22 de noviembre remitido a funcionarios de planta, por medio de la cual se precisan instrucciones de cierre de vigencia Fiscal y se reiteran las instrucciones impartidas el día 28 de abril de 2023 por parte de la Gerente General, referente a la Política de Prevención de Daño Antijuridico. En igual sentido, se emitió Boletín Jurídico titulado "POLITICA DE PREVENCIÓN DE DAÑO ANTINURIDICO-SUPERVISIÓN DE CONTRATOS", documento en el que se adjunta video referente a la supervisión de contratos mediante el cual se reitera la importancia de acatar las instrucciones impartidas por la Alta Dirección, específicamente respecto de las recomendaciones a los supervisores realizada en la Comunicación interna No 2023000477 de fecha 02 de Mayo de 2023 titulada "INSTRUCCIONES PARA RADICACIÓN DE CERTIFICACIONES DE CUMPLIMIENTO Y PAGOS AÑO 2023 PARA TODOS LOS CONTRATISTAS DE ARTESANIAS DE COLOMBIA S.A.- BIC Y RECOMENDACIONES SUPERVISORES"; información que fue reiterada mediante la circular Interna con número de radicado 202408200017453 de fecha 22 de Noviembre de 2024. Con lo anterior se da cumplimiento a los indicadores planteados durante la vigencia.</t>
  </si>
  <si>
    <t>En diciembre se continuó realizando sinergia con MinCITcon logos y directrices de ellos. Además en Redes Sociales se generaron 201 publicaciones en Facebook, X e Instagram
-Nuevos Seguidores en Facebook: 516
-Nuevos Seguidores en Instagram: 1.194
-Nuevos Seguidores en X: 15
- SINERGIAS: 1 en el mes de Diciembre</t>
  </si>
  <si>
    <t xml:space="preserve">No se presentaron vulnerabilidades en el mes. Se anexa informe resumen del entragbles y dos reportes sobre las vulnerabilidades presentadas, que debió, por su alcance ser documentadas. </t>
  </si>
  <si>
    <t>En 2024 se participó en 6 espacios de promoción de carácter internacional:
1. Feria Internacional de Turismo Fitur: 24 al 28 de enero en Madrid España, Se exhibió artesanía de 27 artesanos, 6 regiones, 32 departamentos, 112 referencias y 5 citas de negocios en el marco de LIVECONNECT de IFEMA
2. Conmemoración 150 años de relaciones bilaterales entre El Reino de Suecia y La República de Colombia: 11 al 15 de junio; se exhibió y promocionó la artesanía de 50 artesanos, 6 regiones, 112 referencias. 
3. Folk Art Market: 11 al 14 de julio, en Santa Fe, Nuevo México – Estados Unidos, se exhibió y vendió artesanía de 3 comunidades artesanales, Chipuelo oriente, Crucelina Choco y Antonila Ramos. 15 mil visitantes, 160 stand, 52 países, ventas por $210,2 MM
4. Intergift y MOMAD: 11 al 14 de septiembre, en Madrid España, productos de 50 artesanos en un espacio de 196 m2; 6 artesanos viajaron como embajadores de la artesanía, representando el país y su rica tradición cultural. Se realizaron demostraciones de oficios de en caña flecha, el enchape en chaquiras, la tejeduría Wayuu y el enchape en tamo, técnicas tradicionales arraigadas en las regiones de Colombia.
5. EXPOARTESANO MIAMI, organizada por Artesanías de Colombia y Plaza Mayor: 17 al 18 de octubre, en Doral, Miami, segunda edición. Reunió a 8 artesanos provenientes de los 32 departamentos. 
6. Primera Edición del Premio Iberoamericano de Textiles y Cestería 2024 del Programa Iberartesanías, en Cuenca – Ecuador, que rindió homenaje a los grandes maestros y maestras artesanas de Iberoamérica. Reunió a 4 artesanos con una exhibición representativa de productos de Boyacá, Nariño, Amazonas y Cesar.
Beneficiados 119 artesanos; se resalta que algunos de ellos han participado en dos espacios de promoción. Se da alcance al reporte del mes anterior, donde se informó de 120, esto teniendo en cuenta la revalidación de la información, sobre el número de participaciones de un mismo artesano en diferentes espacios</t>
  </si>
  <si>
    <t>Durante el mes de diciembre se facilitaron ingresos a los artesanos colombianos por valor de $22.402.354.299, que sumado a la fecha, se evidencia un total de $37.133.017.464, representando un alcance sobre la meta del año del 94,55% (Meta a partir de agosto: $39.274.782.179). Los ingresos del mes de diciembre corresponde a: ingresos por ferias organizadas $18.587.963.177; ingresos por participación en ferias y eventos regionales e internacionales:  $347.938.574; ingresos por oportunidades comerciales a los artesanos $2.455.312.863; ingresos a los artesanos por comercialización en Artesanías de Colombia $1.011.139.685</t>
  </si>
  <si>
    <t>No. De artesanos beneficiados con la estrategia de internacionalización</t>
  </si>
  <si>
    <r>
      <t xml:space="preserve">No de Rutas turísticas artesanales  </t>
    </r>
    <r>
      <rPr>
        <b/>
        <sz val="11"/>
        <color rgb="FF00B050"/>
        <rFont val="Calibri"/>
        <family val="2"/>
      </rPr>
      <t>creadas y fortalecidas</t>
    </r>
  </si>
  <si>
    <t xml:space="preserve">Plan estrategico de TH ejecutado
</t>
  </si>
  <si>
    <r>
      <t xml:space="preserve">Rutas turísticas artesanales </t>
    </r>
    <r>
      <rPr>
        <b/>
        <sz val="11"/>
        <color rgb="FFFF0000"/>
        <rFont val="Calibri"/>
        <family val="2"/>
      </rPr>
      <t xml:space="preserve"> </t>
    </r>
    <r>
      <rPr>
        <b/>
        <sz val="11"/>
        <color rgb="FF00B050"/>
        <rFont val="Calibri"/>
        <family val="2"/>
      </rPr>
      <t>creadas y fortalecidas</t>
    </r>
  </si>
  <si>
    <t xml:space="preserve">Monto de ingresos de los artesanos generados por los espacios de promoción y comercialización </t>
  </si>
  <si>
    <t>Cumplimiento de los indicadores de la política de prevención de daño antijurídico 2024 - 2025</t>
  </si>
  <si>
    <r>
      <t xml:space="preserve">Política de Prevención del Daño Antijurídico </t>
    </r>
    <r>
      <rPr>
        <b/>
        <sz val="11"/>
        <color rgb="FF00B050"/>
        <rFont val="Calibri"/>
        <family val="2"/>
      </rPr>
      <t>implementada</t>
    </r>
  </si>
  <si>
    <t>Número de funcionarios del equipo jurídico capacitados con los cursos que disponga la ANDJE / Número de funcionarios del equipo jurídico de la entidad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</si>
</sst>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0_ ;\-#,##0\ "/>
    <numFmt numFmtId="165" formatCode="_-&quot;$&quot;\ * #,##0_-;\-&quot;$&quot;\ * #,##0_-;_-&quot;$&quot;\ * &quot;-&quot;??_-;_-@_-"/>
    <numFmt numFmtId="166" formatCode="_-* #,##0_-;\-* #,##0_-;_-* &quot;-&quot;??_-;_-@_-"/>
    <numFmt numFmtId="167" formatCode="#,##0.00_ ;\-#,##0.00\ "/>
    <numFmt numFmtId="168" formatCode="0.0%"/>
    <numFmt numFmtId="169" formatCode="_-&quot;$&quot;\ * #,##0.0_-;\-&quot;$&quot;\ * #,##0.0_-;_-&quot;$&quot;\ * &quot;-&quot;??_-;_-@_-"/>
  </numFmts>
  <fonts count="57" x14ac:knownFonts="1">
    <font>
      <sz val="11"/>
      <color rgb="FF000000"/>
      <name val="Calibri"/>
      <charset val="1"/>
    </font>
    <font>
      <sz val="11"/>
      <color theme="1"/>
      <name val="Calibri"/>
      <family val="2"/>
      <scheme val="minor"/>
    </font>
    <font>
      <b/>
      <sz val="11"/>
      <color rgb="FF0070C0"/>
      <name val="Calibri"/>
      <family val="2"/>
    </font>
    <font>
      <sz val="11"/>
      <color rgb="FFFF0000"/>
      <name val="Calibri"/>
      <family val="2"/>
    </font>
    <font>
      <b/>
      <sz val="11"/>
      <color rgb="FFFFFFFF"/>
      <name val="Calibri"/>
      <family val="2"/>
    </font>
    <font>
      <sz val="11"/>
      <color rgb="FF0D0D0D"/>
      <name val="Calibri"/>
      <family val="2"/>
    </font>
    <font>
      <sz val="11"/>
      <name val="Calibri"/>
      <family val="2"/>
    </font>
    <font>
      <sz val="11"/>
      <color rgb="FF000000"/>
      <name val="Calibri"/>
      <family val="2"/>
    </font>
    <font>
      <b/>
      <sz val="12"/>
      <color rgb="FF0070C0"/>
      <name val="Calibri"/>
      <family val="2"/>
    </font>
    <font>
      <b/>
      <sz val="18"/>
      <color rgb="FF00B050"/>
      <name val="Calibri"/>
      <family val="2"/>
    </font>
    <font>
      <b/>
      <sz val="11"/>
      <color rgb="FF00B050"/>
      <name val="Calibri"/>
      <family val="2"/>
    </font>
    <font>
      <b/>
      <sz val="14"/>
      <color rgb="FF00B050"/>
      <name val="Calibri"/>
      <family val="2"/>
    </font>
    <font>
      <b/>
      <sz val="10"/>
      <color rgb="FFFFFFFF"/>
      <name val="Calibri"/>
      <family val="2"/>
    </font>
    <font>
      <sz val="10"/>
      <color rgb="FF0070C0"/>
      <name val="Calibri"/>
      <family val="2"/>
    </font>
    <font>
      <b/>
      <sz val="10"/>
      <color rgb="FF0070C0"/>
      <name val="Calibri"/>
      <family val="2"/>
    </font>
    <font>
      <sz val="10"/>
      <color rgb="FF00B050"/>
      <name val="Calibri"/>
      <family val="2"/>
    </font>
    <font>
      <b/>
      <sz val="10"/>
      <color rgb="FF00B050"/>
      <name val="Calibri"/>
      <family val="2"/>
    </font>
    <font>
      <b/>
      <sz val="11"/>
      <color theme="1"/>
      <name val="Calibri"/>
      <family val="2"/>
    </font>
    <font>
      <sz val="9"/>
      <color rgb="FF00B0F0"/>
      <name val="Calibri"/>
      <family val="2"/>
    </font>
    <font>
      <b/>
      <sz val="10"/>
      <color rgb="FF00B0F0"/>
      <name val="Calibri"/>
      <family val="2"/>
    </font>
    <font>
      <sz val="9"/>
      <color rgb="FF0070C0"/>
      <name val="Calibri"/>
      <family val="2"/>
    </font>
    <font>
      <b/>
      <sz val="12"/>
      <name val="Calibri"/>
      <family val="2"/>
    </font>
    <font>
      <sz val="11"/>
      <color rgb="FF0070C0"/>
      <name val="Calibri"/>
      <family val="2"/>
    </font>
    <font>
      <sz val="11"/>
      <color theme="1"/>
      <name val="Calibri"/>
      <family val="2"/>
    </font>
    <font>
      <sz val="11"/>
      <color rgb="FF00B0F0"/>
      <name val="Calibri"/>
      <family val="2"/>
    </font>
    <font>
      <b/>
      <sz val="11"/>
      <color rgb="FF00B0F0"/>
      <name val="Calibri"/>
      <family val="2"/>
    </font>
    <font>
      <sz val="11"/>
      <color rgb="FF00B050"/>
      <name val="Calibri"/>
      <family val="2"/>
    </font>
    <font>
      <sz val="9"/>
      <color rgb="FF00B050"/>
      <name val="Calibri"/>
      <family val="2"/>
    </font>
    <font>
      <b/>
      <sz val="11"/>
      <color rgb="FFFF0000"/>
      <name val="Calibri"/>
      <family val="2"/>
    </font>
    <font>
      <i/>
      <sz val="11"/>
      <name val="Calibri"/>
      <family val="2"/>
    </font>
    <font>
      <b/>
      <sz val="12"/>
      <color rgb="FFFF0000"/>
      <name val="Calibri"/>
      <family val="2"/>
    </font>
    <font>
      <b/>
      <sz val="12"/>
      <color rgb="FF00B050"/>
      <name val="Calibri"/>
      <family val="2"/>
    </font>
    <font>
      <b/>
      <sz val="10"/>
      <name val="Calibri"/>
      <family val="2"/>
    </font>
    <font>
      <sz val="10"/>
      <color rgb="FFFF0000"/>
      <name val="Calibri"/>
      <family val="2"/>
    </font>
    <font>
      <b/>
      <sz val="10"/>
      <color rgb="FFFF0000"/>
      <name val="Calibri"/>
      <family val="2"/>
    </font>
    <font>
      <sz val="10"/>
      <name val="Calibri"/>
      <family val="2"/>
    </font>
    <font>
      <b/>
      <sz val="10"/>
      <color theme="1"/>
      <name val="Calibri"/>
      <family val="2"/>
    </font>
    <font>
      <u/>
      <sz val="10"/>
      <color rgb="FF0070C0"/>
      <name val="Calibri"/>
      <family val="2"/>
    </font>
    <font>
      <b/>
      <u/>
      <sz val="10"/>
      <color rgb="FF0070C0"/>
      <name val="Calibri"/>
      <family val="2"/>
    </font>
    <font>
      <sz val="10"/>
      <color rgb="FF00B0F0"/>
      <name val="Calibri"/>
      <family val="2"/>
    </font>
    <font>
      <sz val="11"/>
      <color theme="1"/>
      <name val="Calibri"/>
      <family val="2"/>
      <scheme val="minor"/>
    </font>
    <font>
      <b/>
      <sz val="14"/>
      <color rgb="FFFF0000"/>
      <name val="Calibri"/>
      <family val="2"/>
    </font>
    <font>
      <i/>
      <sz val="11"/>
      <color rgb="FF000000"/>
      <name val="Calibri"/>
      <family val="2"/>
    </font>
    <font>
      <b/>
      <i/>
      <u/>
      <sz val="10"/>
      <color rgb="FF0070C0"/>
      <name val="Calibri"/>
      <family val="2"/>
    </font>
    <font>
      <b/>
      <sz val="9"/>
      <name val="Tahoma"/>
      <family val="2"/>
    </font>
    <font>
      <sz val="9"/>
      <name val="Tahoma"/>
      <family val="2"/>
    </font>
    <font>
      <sz val="11"/>
      <color rgb="FF000000"/>
      <name val="Calibri"/>
      <family val="2"/>
    </font>
    <font>
      <sz val="10"/>
      <color rgb="FF00B050"/>
      <name val="Calibri"/>
      <family val="2"/>
    </font>
    <font>
      <sz val="10"/>
      <color rgb="FF0070C0"/>
      <name val="Calibri"/>
      <family val="2"/>
    </font>
    <font>
      <b/>
      <sz val="10"/>
      <color rgb="FF00B050"/>
      <name val="Calibri"/>
      <family val="2"/>
    </font>
    <font>
      <b/>
      <sz val="11"/>
      <color rgb="FFFFFFFF"/>
      <name val="Calibri"/>
      <family val="2"/>
    </font>
    <font>
      <b/>
      <sz val="11"/>
      <color theme="1"/>
      <name val="Calibri"/>
      <family val="2"/>
    </font>
    <font>
      <b/>
      <sz val="11"/>
      <color rgb="FF0070C0"/>
      <name val="Calibri"/>
      <family val="2"/>
    </font>
    <font>
      <sz val="11"/>
      <color rgb="FF0070C0"/>
      <name val="Calibri"/>
      <family val="2"/>
    </font>
    <font>
      <b/>
      <sz val="10"/>
      <color rgb="FF0070C0"/>
      <name val="Calibri"/>
      <family val="2"/>
    </font>
    <font>
      <sz val="11"/>
      <color rgb="FF000000"/>
      <name val="Calibri"/>
      <family val="2"/>
      <charset val="1"/>
    </font>
    <font>
      <sz val="8"/>
      <color rgb="FF0070C0"/>
      <name val="Calibri"/>
      <family val="2"/>
    </font>
  </fonts>
  <fills count="1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4472C4"/>
        <bgColor rgb="FF666699"/>
      </patternFill>
    </fill>
    <fill>
      <patternFill patternType="solid">
        <fgColor rgb="FFFFFFFF"/>
        <bgColor rgb="FF000000"/>
      </patternFill>
    </fill>
    <fill>
      <patternFill patternType="solid">
        <fgColor rgb="FFF2F2F2"/>
        <bgColor rgb="FF000000"/>
      </patternFill>
    </fill>
    <fill>
      <patternFill patternType="solid">
        <fgColor theme="0" tint="-0.14996795556505021"/>
        <bgColor indexed="64"/>
      </patternFill>
    </fill>
    <fill>
      <patternFill patternType="solid">
        <fgColor rgb="FFED7D31"/>
        <bgColor rgb="FFFF8080"/>
      </patternFill>
    </fill>
    <fill>
      <patternFill patternType="solid">
        <fgColor rgb="FFFFFF00"/>
        <bgColor rgb="FF000000"/>
      </patternFill>
    </fill>
    <fill>
      <patternFill patternType="solid">
        <fgColor rgb="FF70AD47"/>
        <bgColor rgb="FF339966"/>
      </patternFill>
    </fill>
    <fill>
      <patternFill patternType="solid">
        <fgColor rgb="FF00FF00"/>
        <bgColor indexed="64"/>
      </patternFill>
    </fill>
    <fill>
      <patternFill patternType="solid">
        <fgColor rgb="FF00B0F0"/>
        <bgColor indexed="64"/>
      </patternFill>
    </fill>
    <fill>
      <patternFill patternType="solid">
        <fgColor theme="0" tint="-0.14996795556505021"/>
        <bgColor rgb="FF000000"/>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s>
  <cellStyleXfs count="13">
    <xf numFmtId="0" fontId="0" fillId="0" borderId="0"/>
    <xf numFmtId="43" fontId="46" fillId="0" borderId="0" applyFont="0" applyFill="0" applyBorder="0" applyAlignment="0" applyProtection="0"/>
    <xf numFmtId="44" fontId="46" fillId="0" borderId="0" applyFont="0" applyFill="0" applyBorder="0" applyAlignment="0" applyProtection="0"/>
    <xf numFmtId="9" fontId="46" fillId="0" borderId="0" applyFont="0" applyFill="0" applyBorder="0" applyAlignment="0" applyProtection="0"/>
    <xf numFmtId="42" fontId="46" fillId="0" borderId="0" applyFont="0" applyFill="0" applyBorder="0" applyAlignment="0" applyProtection="0"/>
    <xf numFmtId="0" fontId="40" fillId="0" borderId="0"/>
    <xf numFmtId="0" fontId="55" fillId="0" borderId="0"/>
    <xf numFmtId="43" fontId="55" fillId="0" borderId="0" applyFont="0" applyFill="0" applyBorder="0" applyAlignment="0" applyProtection="0"/>
    <xf numFmtId="44" fontId="55" fillId="0" borderId="0" applyFont="0" applyFill="0" applyBorder="0" applyAlignment="0" applyProtection="0"/>
    <xf numFmtId="42" fontId="55" fillId="0" borderId="0" applyFont="0" applyFill="0" applyBorder="0" applyAlignment="0" applyProtection="0"/>
    <xf numFmtId="9" fontId="55" fillId="0" borderId="0" applyFont="0" applyFill="0" applyBorder="0" applyAlignment="0" applyProtection="0"/>
    <xf numFmtId="0" fontId="1" fillId="0" borderId="0"/>
    <xf numFmtId="44" fontId="55" fillId="0" borderId="0" applyFont="0" applyFill="0" applyBorder="0" applyAlignment="0" applyProtection="0"/>
  </cellStyleXfs>
  <cellXfs count="426">
    <xf numFmtId="0" fontId="0" fillId="0" borderId="0" xfId="0"/>
    <xf numFmtId="0" fontId="2" fillId="0" borderId="0" xfId="0" applyFont="1"/>
    <xf numFmtId="0" fontId="2" fillId="2" borderId="0" xfId="0" applyFont="1" applyFill="1"/>
    <xf numFmtId="0" fontId="0" fillId="2" borderId="0" xfId="0" applyFill="1"/>
    <xf numFmtId="0" fontId="3" fillId="0" borderId="0" xfId="0" applyFon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2" borderId="0" xfId="0" applyFill="1"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0" borderId="2" xfId="0" applyBorder="1" applyAlignment="1">
      <alignment horizontal="center" wrapText="1"/>
    </xf>
    <xf numFmtId="0" fontId="0" fillId="0" borderId="2" xfId="0" applyBorder="1" applyAlignment="1">
      <alignment horizontal="center"/>
    </xf>
    <xf numFmtId="0" fontId="4" fillId="4" borderId="5" xfId="0" applyFont="1" applyFill="1" applyBorder="1" applyAlignment="1">
      <alignment horizontal="center" vertical="center" wrapText="1"/>
    </xf>
    <xf numFmtId="0" fontId="0" fillId="0" borderId="6" xfId="0"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vertical="center" wrapText="1"/>
    </xf>
    <xf numFmtId="0" fontId="2" fillId="2"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7" fillId="0" borderId="7" xfId="0" applyFont="1" applyBorder="1" applyAlignment="1">
      <alignment horizontal="center" vertical="center" wrapText="1"/>
    </xf>
    <xf numFmtId="0" fontId="2" fillId="7"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7" borderId="10" xfId="0" applyFont="1" applyFill="1" applyBorder="1" applyAlignment="1">
      <alignment horizontal="left" vertical="center" wrapText="1"/>
    </xf>
    <xf numFmtId="0" fontId="2" fillId="7" borderId="10"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xf numFmtId="0" fontId="4" fillId="8" borderId="5" xfId="0" applyFont="1" applyFill="1" applyBorder="1" applyAlignment="1">
      <alignment horizontal="center" vertical="center" wrapText="1"/>
    </xf>
    <xf numFmtId="0" fontId="7" fillId="2" borderId="5" xfId="0" applyFont="1" applyFill="1" applyBorder="1" applyAlignment="1">
      <alignment horizontal="center" vertical="center"/>
    </xf>
    <xf numFmtId="9" fontId="7" fillId="0" borderId="5" xfId="0" applyNumberFormat="1" applyFont="1" applyBorder="1" applyAlignment="1">
      <alignment horizontal="center" vertical="center" wrapText="1"/>
    </xf>
    <xf numFmtId="0" fontId="6" fillId="9"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9" fontId="6" fillId="0" borderId="5" xfId="0" applyNumberFormat="1" applyFont="1" applyBorder="1" applyAlignment="1">
      <alignment horizontal="center" vertical="center" wrapText="1"/>
    </xf>
    <xf numFmtId="9" fontId="6"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9" borderId="5" xfId="0" applyFont="1" applyFill="1" applyBorder="1" applyAlignment="1">
      <alignment horizontal="center" vertical="center" wrapText="1"/>
    </xf>
    <xf numFmtId="9" fontId="7" fillId="5" borderId="5" xfId="0" applyNumberFormat="1" applyFont="1" applyFill="1" applyBorder="1" applyAlignment="1">
      <alignment horizontal="center" vertical="center" wrapText="1"/>
    </xf>
    <xf numFmtId="9" fontId="6" fillId="0" borderId="5" xfId="0" applyNumberFormat="1" applyFont="1" applyBorder="1" applyAlignment="1">
      <alignment horizontal="center" vertical="center"/>
    </xf>
    <xf numFmtId="0" fontId="5" fillId="9"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15" fontId="2" fillId="7" borderId="10" xfId="0" applyNumberFormat="1" applyFont="1" applyFill="1" applyBorder="1" applyAlignment="1">
      <alignment horizontal="center" vertical="center" wrapText="1"/>
    </xf>
    <xf numFmtId="44" fontId="2" fillId="2" borderId="10" xfId="2" applyFont="1" applyFill="1" applyBorder="1" applyAlignment="1">
      <alignment horizontal="center" vertical="center" wrapText="1"/>
    </xf>
    <xf numFmtId="0" fontId="8" fillId="7" borderId="10" xfId="0"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0" fillId="0" borderId="2" xfId="0" applyBorder="1" applyAlignment="1">
      <alignment horizontal="center" vertical="center" wrapText="1"/>
    </xf>
    <xf numFmtId="0" fontId="4" fillId="10" borderId="5"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9" fontId="6" fillId="5" borderId="5"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10" xfId="0" applyFont="1" applyBorder="1" applyAlignment="1">
      <alignment vertical="center" wrapText="1"/>
    </xf>
    <xf numFmtId="164" fontId="14" fillId="0" borderId="10" xfId="1" applyNumberFormat="1" applyFont="1" applyBorder="1" applyAlignment="1">
      <alignment horizontal="center" vertical="center"/>
    </xf>
    <xf numFmtId="0" fontId="0" fillId="0" borderId="19" xfId="0" applyBorder="1"/>
    <xf numFmtId="0" fontId="0" fillId="0" borderId="20" xfId="0" applyBorder="1"/>
    <xf numFmtId="0" fontId="0" fillId="0" borderId="6" xfId="0" applyBorder="1"/>
    <xf numFmtId="0" fontId="0" fillId="0" borderId="13" xfId="0" applyBorder="1"/>
    <xf numFmtId="0" fontId="0" fillId="0" borderId="17" xfId="0" applyBorder="1"/>
    <xf numFmtId="0" fontId="0" fillId="0" borderId="18" xfId="0" applyBorder="1"/>
    <xf numFmtId="0" fontId="12" fillId="4" borderId="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5" fillId="0" borderId="10" xfId="0" applyFont="1" applyBorder="1" applyAlignment="1">
      <alignment vertical="center" wrapText="1"/>
    </xf>
    <xf numFmtId="0" fontId="16" fillId="0" borderId="10" xfId="0" applyFont="1" applyBorder="1" applyAlignment="1">
      <alignment horizontal="center" vertical="center"/>
    </xf>
    <xf numFmtId="0" fontId="14" fillId="0" borderId="10" xfId="0" applyFont="1" applyBorder="1" applyAlignment="1">
      <alignment horizontal="center" vertical="center"/>
    </xf>
    <xf numFmtId="164" fontId="17" fillId="0" borderId="10" xfId="0" applyNumberFormat="1" applyFont="1" applyBorder="1" applyAlignment="1">
      <alignment horizontal="center" vertical="center"/>
    </xf>
    <xf numFmtId="9" fontId="17" fillId="11" borderId="10" xfId="3" applyFont="1" applyFill="1" applyBorder="1" applyAlignment="1">
      <alignment horizontal="center" vertical="center"/>
    </xf>
    <xf numFmtId="9" fontId="17" fillId="12" borderId="10" xfId="3" applyFont="1" applyFill="1" applyBorder="1" applyAlignment="1">
      <alignment horizontal="center" vertical="center"/>
    </xf>
    <xf numFmtId="0" fontId="2" fillId="0" borderId="10" xfId="0" applyFont="1" applyBorder="1"/>
    <xf numFmtId="0" fontId="18" fillId="0" borderId="10" xfId="0" applyFont="1" applyBorder="1" applyAlignment="1">
      <alignment horizontal="left" vertical="center" wrapText="1"/>
    </xf>
    <xf numFmtId="0" fontId="19" fillId="0" borderId="10" xfId="0" applyFont="1" applyBorder="1" applyAlignment="1">
      <alignment horizontal="center" vertical="center"/>
    </xf>
    <xf numFmtId="0" fontId="12" fillId="4" borderId="5" xfId="0" applyFont="1" applyFill="1" applyBorder="1" applyAlignment="1">
      <alignment horizontal="center" vertical="center" wrapText="1"/>
    </xf>
    <xf numFmtId="0" fontId="20" fillId="0" borderId="10" xfId="0" applyFont="1" applyBorder="1" applyAlignment="1">
      <alignment horizontal="left" vertical="center" wrapText="1"/>
    </xf>
    <xf numFmtId="0" fontId="2" fillId="0" borderId="10" xfId="0" applyFont="1" applyBorder="1" applyAlignment="1">
      <alignment horizontal="center" vertical="center"/>
    </xf>
    <xf numFmtId="0" fontId="13" fillId="0" borderId="10" xfId="0" applyFont="1" applyBorder="1" applyAlignment="1">
      <alignment horizontal="left" vertical="center" wrapText="1"/>
    </xf>
    <xf numFmtId="0" fontId="15" fillId="0" borderId="10" xfId="0" applyFont="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xf>
    <xf numFmtId="0" fontId="15" fillId="0" borderId="10" xfId="0" applyFont="1" applyFill="1" applyBorder="1" applyAlignment="1">
      <alignment horizontal="left" vertical="top" wrapText="1"/>
    </xf>
    <xf numFmtId="0" fontId="15" fillId="0" borderId="10" xfId="0" applyFont="1" applyFill="1" applyBorder="1" applyAlignment="1">
      <alignment horizontal="center" vertical="center"/>
    </xf>
    <xf numFmtId="9" fontId="17" fillId="12" borderId="24" xfId="3" applyFont="1" applyFill="1" applyBorder="1" applyAlignment="1">
      <alignment horizontal="center" vertical="center"/>
    </xf>
    <xf numFmtId="0" fontId="2" fillId="3" borderId="0" xfId="0" applyFont="1" applyFill="1" applyAlignment="1">
      <alignment vertical="center"/>
    </xf>
    <xf numFmtId="0" fontId="2" fillId="0" borderId="0" xfId="0" applyFont="1" applyAlignment="1">
      <alignment vertical="top"/>
    </xf>
    <xf numFmtId="0" fontId="0" fillId="7" borderId="6" xfId="0"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2" fillId="7" borderId="22" xfId="0" applyFont="1" applyFill="1" applyBorder="1" applyAlignment="1">
      <alignment horizontal="left" vertical="center" wrapText="1"/>
    </xf>
    <xf numFmtId="0" fontId="2" fillId="7" borderId="23" xfId="0" applyFont="1" applyFill="1" applyBorder="1" applyAlignment="1">
      <alignment horizontal="left" vertical="center" wrapText="1"/>
    </xf>
    <xf numFmtId="0" fontId="2" fillId="7" borderId="23" xfId="0" applyFont="1" applyFill="1" applyBorder="1" applyAlignment="1">
      <alignment horizontal="center" vertical="center" wrapText="1"/>
    </xf>
    <xf numFmtId="0" fontId="2" fillId="7" borderId="23" xfId="0" applyFont="1" applyFill="1" applyBorder="1" applyAlignment="1">
      <alignment vertical="center" wrapText="1"/>
    </xf>
    <xf numFmtId="0" fontId="2" fillId="0" borderId="23" xfId="0" applyFont="1" applyBorder="1" applyAlignment="1">
      <alignment horizontal="center" vertical="center" wrapText="1"/>
    </xf>
    <xf numFmtId="0" fontId="0" fillId="7" borderId="28" xfId="0" applyFill="1" applyBorder="1" applyAlignment="1">
      <alignment horizontal="left" vertical="center" wrapText="1"/>
    </xf>
    <xf numFmtId="0" fontId="6" fillId="7" borderId="28" xfId="0" applyFont="1" applyFill="1" applyBorder="1" applyAlignment="1">
      <alignment horizontal="left" vertical="center" wrapText="1"/>
    </xf>
    <xf numFmtId="0" fontId="6" fillId="7" borderId="28" xfId="0" applyFont="1" applyFill="1" applyBorder="1" applyAlignment="1">
      <alignment horizontal="center" vertical="center" wrapText="1"/>
    </xf>
    <xf numFmtId="0" fontId="7" fillId="0" borderId="28" xfId="0" applyFont="1" applyBorder="1" applyAlignment="1">
      <alignment horizontal="center" vertical="center" wrapText="1"/>
    </xf>
    <xf numFmtId="0" fontId="0" fillId="7" borderId="5" xfId="0" applyFill="1" applyBorder="1" applyAlignment="1">
      <alignment horizontal="left" vertical="center" wrapText="1"/>
    </xf>
    <xf numFmtId="0" fontId="7"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7"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6" fillId="6"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5" fontId="2" fillId="7" borderId="5" xfId="0" applyNumberFormat="1" applyFont="1" applyFill="1" applyBorder="1" applyAlignment="1">
      <alignment horizontal="center" vertical="center" wrapText="1"/>
    </xf>
    <xf numFmtId="165" fontId="2" fillId="2" borderId="5" xfId="2" applyNumberFormat="1" applyFont="1" applyFill="1" applyBorder="1" applyAlignment="1">
      <alignment horizontal="center" vertical="center" wrapText="1"/>
    </xf>
    <xf numFmtId="0" fontId="8" fillId="7" borderId="5" xfId="0" applyFont="1" applyFill="1" applyBorder="1" applyAlignment="1">
      <alignment horizontal="center" vertical="center" wrapText="1"/>
    </xf>
    <xf numFmtId="0" fontId="6" fillId="2" borderId="5" xfId="0" applyFont="1" applyFill="1" applyBorder="1" applyAlignment="1">
      <alignment horizontal="center" vertical="center"/>
    </xf>
    <xf numFmtId="9" fontId="6" fillId="6" borderId="5" xfId="0" applyNumberFormat="1" applyFont="1" applyFill="1" applyBorder="1" applyAlignment="1">
      <alignment horizontal="center" vertical="center" wrapText="1"/>
    </xf>
    <xf numFmtId="42" fontId="2" fillId="2" borderId="5" xfId="4"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166" fontId="2" fillId="2" borderId="5" xfId="1" applyNumberFormat="1" applyFont="1" applyFill="1" applyBorder="1" applyAlignment="1">
      <alignment horizontal="center" vertical="center" wrapText="1"/>
    </xf>
    <xf numFmtId="9" fontId="8" fillId="7" borderId="5" xfId="3"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3" fontId="21" fillId="0" borderId="5"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166" fontId="10" fillId="2" borderId="5" xfId="1" applyNumberFormat="1" applyFont="1" applyFill="1" applyBorder="1" applyAlignment="1">
      <alignment horizontal="center" vertical="center" wrapText="1"/>
    </xf>
    <xf numFmtId="9" fontId="2" fillId="2" borderId="5" xfId="3" applyFont="1" applyFill="1" applyBorder="1" applyAlignment="1">
      <alignment horizontal="center" vertical="center" wrapText="1"/>
    </xf>
    <xf numFmtId="0" fontId="13" fillId="0" borderId="5" xfId="0" applyFont="1" applyBorder="1" applyAlignment="1">
      <alignment vertical="center" wrapText="1"/>
    </xf>
    <xf numFmtId="164" fontId="14" fillId="0" borderId="5" xfId="1" applyNumberFormat="1" applyFont="1" applyBorder="1" applyAlignment="1">
      <alignment horizontal="center" vertical="center"/>
    </xf>
    <xf numFmtId="167" fontId="14" fillId="0" borderId="5" xfId="1" applyNumberFormat="1" applyFont="1" applyBorder="1" applyAlignment="1">
      <alignment horizontal="center" vertical="center"/>
    </xf>
    <xf numFmtId="0" fontId="0" fillId="0" borderId="5" xfId="0" applyBorder="1"/>
    <xf numFmtId="0" fontId="22" fillId="0" borderId="5" xfId="0" applyFont="1" applyBorder="1"/>
    <xf numFmtId="0" fontId="23" fillId="0" borderId="5" xfId="0" applyFont="1" applyBorder="1"/>
    <xf numFmtId="0" fontId="15" fillId="0" borderId="5" xfId="0" applyFont="1" applyBorder="1" applyAlignment="1">
      <alignment vertical="center" wrapText="1"/>
    </xf>
    <xf numFmtId="0" fontId="16" fillId="0" borderId="5" xfId="0" applyFont="1" applyBorder="1" applyAlignment="1">
      <alignment horizontal="center" vertical="center"/>
    </xf>
    <xf numFmtId="0" fontId="14" fillId="0" borderId="5" xfId="0" applyFont="1" applyBorder="1" applyAlignment="1">
      <alignment horizontal="center" vertical="center"/>
    </xf>
    <xf numFmtId="164" fontId="17" fillId="0" borderId="5" xfId="0" applyNumberFormat="1" applyFont="1" applyBorder="1" applyAlignment="1">
      <alignment horizontal="center" vertical="center"/>
    </xf>
    <xf numFmtId="9" fontId="17" fillId="11" borderId="5" xfId="3" applyFont="1" applyFill="1" applyBorder="1" applyAlignment="1">
      <alignment horizontal="center" vertical="center"/>
    </xf>
    <xf numFmtId="164" fontId="10"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9" fontId="17" fillId="2" borderId="5" xfId="3" applyFont="1" applyFill="1" applyBorder="1" applyAlignment="1">
      <alignment horizontal="center" vertical="center"/>
    </xf>
    <xf numFmtId="0" fontId="2" fillId="0" borderId="5" xfId="0" applyFont="1" applyBorder="1"/>
    <xf numFmtId="0" fontId="13" fillId="0" borderId="5" xfId="0" applyFont="1" applyBorder="1" applyAlignment="1">
      <alignment horizontal="left" vertical="center" wrapText="1"/>
    </xf>
    <xf numFmtId="9" fontId="17" fillId="14" borderId="5" xfId="3" applyFont="1" applyFill="1" applyBorder="1" applyAlignment="1">
      <alignment horizontal="center" vertical="center"/>
    </xf>
    <xf numFmtId="0" fontId="15" fillId="0" borderId="5" xfId="0" applyFont="1" applyBorder="1" applyAlignment="1">
      <alignment horizontal="left" vertical="center" wrapText="1"/>
    </xf>
    <xf numFmtId="164" fontId="24" fillId="0" borderId="5" xfId="0" applyNumberFormat="1" applyFont="1" applyBorder="1" applyAlignment="1">
      <alignment horizontal="left" vertical="center" wrapText="1"/>
    </xf>
    <xf numFmtId="164" fontId="25" fillId="0" borderId="5" xfId="0" applyNumberFormat="1" applyFont="1" applyBorder="1" applyAlignment="1">
      <alignment horizontal="center" vertical="center"/>
    </xf>
    <xf numFmtId="0" fontId="26" fillId="0" borderId="5" xfId="0" applyFont="1" applyBorder="1"/>
    <xf numFmtId="0" fontId="10" fillId="0" borderId="5" xfId="0" applyFont="1" applyBorder="1" applyAlignment="1">
      <alignment horizontal="center" vertical="center"/>
    </xf>
    <xf numFmtId="0" fontId="23" fillId="0" borderId="7" xfId="0" applyFont="1" applyBorder="1"/>
    <xf numFmtId="0" fontId="26" fillId="0" borderId="7" xfId="0" applyFont="1" applyBorder="1"/>
    <xf numFmtId="0" fontId="26" fillId="0" borderId="5" xfId="0" applyFont="1" applyFill="1" applyBorder="1"/>
    <xf numFmtId="0" fontId="16" fillId="0" borderId="28" xfId="0" applyFont="1" applyFill="1" applyBorder="1" applyAlignment="1">
      <alignment horizontal="center" vertical="center"/>
    </xf>
    <xf numFmtId="0" fontId="15" fillId="0" borderId="28" xfId="0" applyFont="1" applyFill="1" applyBorder="1" applyAlignment="1">
      <alignment horizontal="left" vertical="center" wrapText="1"/>
    </xf>
    <xf numFmtId="0" fontId="26" fillId="0" borderId="7" xfId="0" applyFont="1" applyFill="1" applyBorder="1"/>
    <xf numFmtId="164" fontId="10" fillId="0" borderId="5" xfId="0" applyNumberFormat="1" applyFont="1" applyFill="1" applyBorder="1" applyAlignment="1">
      <alignment horizontal="left" vertical="center" wrapText="1"/>
    </xf>
    <xf numFmtId="164" fontId="10" fillId="0" borderId="5" xfId="0" applyNumberFormat="1" applyFont="1" applyFill="1" applyBorder="1" applyAlignment="1">
      <alignment horizontal="center" vertical="center"/>
    </xf>
    <xf numFmtId="3" fontId="16" fillId="0" borderId="28" xfId="0" applyNumberFormat="1" applyFont="1" applyFill="1" applyBorder="1" applyAlignment="1">
      <alignment horizontal="center" vertical="center"/>
    </xf>
    <xf numFmtId="9" fontId="17" fillId="0" borderId="5" xfId="3" applyFont="1" applyFill="1" applyBorder="1" applyAlignment="1">
      <alignment horizontal="center" vertical="center"/>
    </xf>
    <xf numFmtId="9" fontId="10" fillId="0" borderId="5" xfId="3" applyFont="1" applyFill="1" applyBorder="1" applyAlignment="1">
      <alignment horizontal="center" vertical="center"/>
    </xf>
    <xf numFmtId="9" fontId="17" fillId="12" borderId="13" xfId="3" applyFont="1" applyFill="1" applyBorder="1" applyAlignment="1">
      <alignment horizontal="center" vertical="center"/>
    </xf>
    <xf numFmtId="9" fontId="17" fillId="0" borderId="7" xfId="3" applyFont="1" applyFill="1" applyBorder="1" applyAlignment="1">
      <alignment horizontal="center" vertical="center"/>
    </xf>
    <xf numFmtId="0" fontId="2" fillId="2" borderId="0" xfId="0" applyFont="1" applyFill="1" applyAlignment="1">
      <alignment vertical="center" wrapText="1"/>
    </xf>
    <xf numFmtId="0" fontId="7" fillId="13" borderId="5" xfId="0" applyFont="1" applyFill="1" applyBorder="1" applyAlignment="1">
      <alignment horizontal="center" vertical="center" wrapText="1"/>
    </xf>
    <xf numFmtId="0" fontId="2" fillId="2" borderId="5" xfId="0" applyFont="1" applyFill="1" applyBorder="1" applyAlignment="1">
      <alignment vertical="center" wrapText="1"/>
    </xf>
    <xf numFmtId="0" fontId="0" fillId="2" borderId="5" xfId="0" applyFill="1" applyBorder="1" applyAlignment="1">
      <alignment horizontal="left" vertical="center" wrapText="1"/>
    </xf>
    <xf numFmtId="0" fontId="7"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0" fillId="0" borderId="5" xfId="0"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9" borderId="5" xfId="0" applyFont="1" applyFill="1" applyBorder="1" applyAlignment="1">
      <alignment horizontal="center" vertical="center"/>
    </xf>
    <xf numFmtId="0" fontId="0" fillId="0" borderId="17" xfId="0" applyBorder="1" applyAlignment="1">
      <alignment horizontal="center" vertical="center" wrapText="1"/>
    </xf>
    <xf numFmtId="0" fontId="0" fillId="0" borderId="7" xfId="0" applyBorder="1" applyAlignment="1">
      <alignment horizontal="center" vertical="center" wrapText="1"/>
    </xf>
    <xf numFmtId="0" fontId="28" fillId="7" borderId="5" xfId="0" applyFont="1" applyFill="1" applyBorder="1" applyAlignment="1">
      <alignment horizontal="left" vertical="center" wrapText="1"/>
    </xf>
    <xf numFmtId="0" fontId="28" fillId="7" borderId="5" xfId="0" applyFont="1" applyFill="1" applyBorder="1" applyAlignment="1">
      <alignment horizontal="center" vertical="center" wrapText="1"/>
    </xf>
    <xf numFmtId="0" fontId="2" fillId="0" borderId="22" xfId="0" applyFont="1" applyBorder="1" applyAlignment="1">
      <alignment horizontal="center" vertical="center" wrapText="1"/>
    </xf>
    <xf numFmtId="9" fontId="7" fillId="2" borderId="5" xfId="0" applyNumberFormat="1" applyFont="1" applyFill="1" applyBorder="1" applyAlignment="1">
      <alignment horizontal="center" vertical="center"/>
    </xf>
    <xf numFmtId="10" fontId="2" fillId="2" borderId="5" xfId="0" applyNumberFormat="1" applyFont="1" applyFill="1" applyBorder="1" applyAlignment="1">
      <alignment horizontal="center" vertical="center"/>
    </xf>
    <xf numFmtId="15" fontId="2" fillId="2" borderId="5"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9" fontId="7" fillId="9" borderId="5"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166" fontId="2" fillId="2" borderId="5" xfId="1" applyNumberFormat="1" applyFont="1" applyFill="1" applyBorder="1" applyAlignment="1">
      <alignment vertical="center" wrapText="1"/>
    </xf>
    <xf numFmtId="9" fontId="29" fillId="2" borderId="5" xfId="0" applyNumberFormat="1" applyFont="1" applyFill="1" applyBorder="1" applyAlignment="1">
      <alignment horizontal="center" vertical="center" wrapText="1"/>
    </xf>
    <xf numFmtId="9" fontId="29" fillId="0" borderId="5" xfId="0" applyNumberFormat="1" applyFont="1" applyBorder="1" applyAlignment="1">
      <alignment horizontal="center" vertical="center" wrapText="1"/>
    </xf>
    <xf numFmtId="0" fontId="0" fillId="2" borderId="7" xfId="0" applyFill="1" applyBorder="1" applyAlignment="1">
      <alignment horizontal="center" vertical="center" wrapText="1"/>
    </xf>
    <xf numFmtId="165" fontId="28" fillId="2" borderId="5" xfId="2" applyNumberFormat="1" applyFont="1" applyFill="1" applyBorder="1" applyAlignment="1">
      <alignment horizontal="center" vertical="center" wrapText="1"/>
    </xf>
    <xf numFmtId="9" fontId="30" fillId="7" borderId="5" xfId="3" applyFont="1" applyFill="1" applyBorder="1" applyAlignment="1">
      <alignment horizontal="center" vertical="center" wrapText="1"/>
    </xf>
    <xf numFmtId="9" fontId="28" fillId="2" borderId="5" xfId="3" applyFont="1" applyFill="1" applyBorder="1" applyAlignment="1">
      <alignment horizontal="center" vertical="center" wrapText="1"/>
    </xf>
    <xf numFmtId="0" fontId="2" fillId="2" borderId="23" xfId="0" applyFont="1" applyFill="1" applyBorder="1" applyAlignment="1">
      <alignment horizontal="center" vertical="center" wrapText="1"/>
    </xf>
    <xf numFmtId="165" fontId="2" fillId="2" borderId="23" xfId="2" applyNumberFormat="1" applyFont="1" applyFill="1" applyBorder="1" applyAlignment="1">
      <alignment horizontal="center" vertical="center" wrapText="1"/>
    </xf>
    <xf numFmtId="9" fontId="8" fillId="7" borderId="23" xfId="3" applyFont="1" applyFill="1" applyBorder="1" applyAlignment="1">
      <alignment horizontal="center" vertical="center" wrapText="1"/>
    </xf>
    <xf numFmtId="9" fontId="2" fillId="2" borderId="23" xfId="3" applyFont="1" applyFill="1" applyBorder="1" applyAlignment="1">
      <alignment horizontal="center" vertical="center" wrapText="1"/>
    </xf>
    <xf numFmtId="3" fontId="21" fillId="2" borderId="5" xfId="0" applyNumberFormat="1" applyFont="1" applyFill="1" applyBorder="1" applyAlignment="1">
      <alignment horizontal="center" vertical="center" wrapText="1"/>
    </xf>
    <xf numFmtId="9" fontId="31" fillId="2" borderId="5" xfId="3" applyFont="1" applyFill="1" applyBorder="1" applyAlignment="1">
      <alignment horizontal="center" vertical="center" wrapText="1"/>
    </xf>
    <xf numFmtId="168" fontId="2" fillId="2" borderId="23" xfId="3" applyNumberFormat="1" applyFont="1" applyFill="1" applyBorder="1" applyAlignment="1">
      <alignment horizontal="center" vertical="center" wrapText="1"/>
    </xf>
    <xf numFmtId="9" fontId="2" fillId="0" borderId="5" xfId="3" applyFont="1" applyBorder="1" applyAlignment="1">
      <alignment horizontal="center" vertical="center" wrapText="1"/>
    </xf>
    <xf numFmtId="9" fontId="28" fillId="0" borderId="5" xfId="3" applyFont="1" applyBorder="1" applyAlignment="1">
      <alignment horizontal="center" vertical="center" wrapText="1"/>
    </xf>
    <xf numFmtId="9" fontId="2" fillId="0" borderId="23" xfId="3" applyFont="1" applyBorder="1" applyAlignment="1">
      <alignment horizontal="center" vertical="center" wrapText="1"/>
    </xf>
    <xf numFmtId="0" fontId="32" fillId="2" borderId="5" xfId="0" applyFont="1" applyFill="1" applyBorder="1" applyAlignment="1">
      <alignment horizontal="center" vertical="center"/>
    </xf>
    <xf numFmtId="0" fontId="0" fillId="0" borderId="7" xfId="0" applyBorder="1"/>
    <xf numFmtId="0" fontId="28" fillId="0" borderId="5" xfId="0" applyFont="1" applyBorder="1" applyAlignment="1">
      <alignment horizontal="center" vertical="center" wrapText="1"/>
    </xf>
    <xf numFmtId="0" fontId="33" fillId="0" borderId="5" xfId="0" applyFont="1" applyBorder="1" applyAlignment="1">
      <alignment vertical="center" wrapText="1"/>
    </xf>
    <xf numFmtId="167" fontId="34" fillId="0" borderId="5" xfId="1" applyNumberFormat="1" applyFont="1" applyBorder="1" applyAlignment="1">
      <alignment horizontal="center" vertical="center"/>
    </xf>
    <xf numFmtId="167" fontId="14" fillId="0" borderId="5" xfId="1" applyNumberFormat="1" applyFont="1" applyBorder="1" applyAlignment="1">
      <alignment horizontal="center" vertical="center" wrapText="1"/>
    </xf>
    <xf numFmtId="0" fontId="13" fillId="0" borderId="23" xfId="0" applyFont="1" applyBorder="1" applyAlignment="1">
      <alignment vertical="center" wrapText="1"/>
    </xf>
    <xf numFmtId="167" fontId="14" fillId="0" borderId="23" xfId="1" applyNumberFormat="1" applyFont="1" applyBorder="1" applyAlignment="1">
      <alignment horizontal="center" vertical="center"/>
    </xf>
    <xf numFmtId="0" fontId="32" fillId="2" borderId="5" xfId="0" applyFont="1" applyFill="1" applyBorder="1"/>
    <xf numFmtId="0" fontId="0" fillId="2" borderId="5" xfId="0" applyFill="1" applyBorder="1"/>
    <xf numFmtId="0" fontId="13" fillId="0" borderId="5" xfId="0" applyFont="1" applyBorder="1" applyAlignment="1">
      <alignment vertical="top" wrapText="1"/>
    </xf>
    <xf numFmtId="0" fontId="32" fillId="0" borderId="23" xfId="0" applyFont="1" applyBorder="1"/>
    <xf numFmtId="0" fontId="2" fillId="2" borderId="5" xfId="0" applyFont="1" applyFill="1" applyBorder="1"/>
    <xf numFmtId="9" fontId="14" fillId="0" borderId="5" xfId="3" applyFont="1" applyBorder="1" applyAlignment="1">
      <alignment horizontal="center" vertical="center"/>
    </xf>
    <xf numFmtId="9" fontId="17" fillId="0" borderId="5" xfId="3" applyFont="1" applyBorder="1" applyAlignment="1">
      <alignment horizontal="center" vertical="center"/>
    </xf>
    <xf numFmtId="0" fontId="34" fillId="0" borderId="5" xfId="0" applyFont="1" applyBorder="1" applyAlignment="1">
      <alignment horizontal="center" vertical="center"/>
    </xf>
    <xf numFmtId="0" fontId="33" fillId="0" borderId="5" xfId="0" applyFont="1" applyBorder="1" applyAlignment="1">
      <alignment vertical="center"/>
    </xf>
    <xf numFmtId="9" fontId="34" fillId="0" borderId="5" xfId="3" applyFont="1" applyBorder="1" applyAlignment="1">
      <alignment horizontal="center" vertical="center"/>
    </xf>
    <xf numFmtId="9" fontId="28" fillId="0" borderId="5" xfId="3" applyFont="1" applyBorder="1" applyAlignment="1">
      <alignment horizontal="center" vertical="center"/>
    </xf>
    <xf numFmtId="9" fontId="28" fillId="11" borderId="5" xfId="3" applyFont="1" applyFill="1" applyBorder="1" applyAlignment="1">
      <alignment horizontal="center" vertical="center"/>
    </xf>
    <xf numFmtId="0" fontId="26" fillId="0" borderId="5" xfId="0" applyFont="1" applyBorder="1" applyAlignment="1">
      <alignment vertical="center" wrapText="1"/>
    </xf>
    <xf numFmtId="164" fontId="17" fillId="0" borderId="23" xfId="0" applyNumberFormat="1" applyFont="1" applyBorder="1" applyAlignment="1">
      <alignment horizontal="center" vertical="center"/>
    </xf>
    <xf numFmtId="9" fontId="17" fillId="0" borderId="23" xfId="3" applyFont="1" applyBorder="1" applyAlignment="1">
      <alignment horizontal="center" vertical="center"/>
    </xf>
    <xf numFmtId="0" fontId="36" fillId="2" borderId="5" xfId="0" applyFont="1" applyFill="1" applyBorder="1"/>
    <xf numFmtId="0" fontId="23" fillId="2" borderId="5" xfId="0" applyFont="1" applyFill="1" applyBorder="1"/>
    <xf numFmtId="9" fontId="24" fillId="0" borderId="5" xfId="3" applyFont="1" applyBorder="1" applyAlignment="1">
      <alignment horizontal="left" vertical="center" wrapText="1"/>
    </xf>
    <xf numFmtId="0" fontId="37" fillId="0" borderId="5" xfId="0" applyFont="1" applyBorder="1" applyAlignment="1">
      <alignment vertical="center" wrapText="1"/>
    </xf>
    <xf numFmtId="0" fontId="19" fillId="0" borderId="5" xfId="0" applyFont="1" applyBorder="1" applyAlignment="1">
      <alignment horizontal="center" vertical="center"/>
    </xf>
    <xf numFmtId="9" fontId="17" fillId="12" borderId="5" xfId="3" applyFont="1" applyFill="1" applyBorder="1" applyAlignment="1">
      <alignment horizontal="center" vertical="center"/>
    </xf>
    <xf numFmtId="9" fontId="38" fillId="0" borderId="5" xfId="3" applyFont="1" applyBorder="1" applyAlignment="1">
      <alignment horizontal="center" vertical="center"/>
    </xf>
    <xf numFmtId="9" fontId="16" fillId="0" borderId="5" xfId="3" applyFont="1" applyBorder="1" applyAlignment="1">
      <alignment horizontal="center" vertical="center"/>
    </xf>
    <xf numFmtId="9" fontId="19" fillId="0" borderId="5" xfId="3" applyFont="1" applyBorder="1" applyAlignment="1">
      <alignment horizontal="center" vertical="center"/>
    </xf>
    <xf numFmtId="9" fontId="28" fillId="14" borderId="5" xfId="3" applyFont="1" applyFill="1" applyBorder="1" applyAlignment="1">
      <alignment horizontal="center" vertical="center"/>
    </xf>
    <xf numFmtId="0" fontId="3" fillId="0" borderId="5" xfId="0" applyFont="1" applyBorder="1"/>
    <xf numFmtId="9" fontId="15" fillId="0" borderId="5" xfId="3" applyFont="1" applyBorder="1" applyAlignment="1">
      <alignment horizontal="left" vertical="center" wrapText="1"/>
    </xf>
    <xf numFmtId="0" fontId="39" fillId="0" borderId="5" xfId="0" applyFont="1" applyBorder="1" applyAlignment="1">
      <alignment vertical="center" wrapText="1"/>
    </xf>
    <xf numFmtId="0" fontId="0" fillId="0" borderId="23" xfId="0" applyBorder="1"/>
    <xf numFmtId="0" fontId="15" fillId="0" borderId="23" xfId="0" applyFont="1" applyBorder="1" applyAlignment="1">
      <alignment vertical="center" wrapText="1"/>
    </xf>
    <xf numFmtId="9" fontId="16" fillId="0" borderId="23" xfId="3" applyFont="1" applyBorder="1" applyAlignment="1">
      <alignment horizontal="center" vertical="center"/>
    </xf>
    <xf numFmtId="0" fontId="16" fillId="2" borderId="5" xfId="0" applyFont="1" applyFill="1" applyBorder="1"/>
    <xf numFmtId="0" fontId="26" fillId="2" borderId="5" xfId="0" applyFont="1" applyFill="1" applyBorder="1"/>
    <xf numFmtId="9" fontId="2" fillId="0" borderId="5" xfId="3" applyFont="1" applyBorder="1" applyAlignment="1">
      <alignment horizontal="center" vertical="center"/>
    </xf>
    <xf numFmtId="0" fontId="16" fillId="0" borderId="5" xfId="0" applyFont="1" applyFill="1" applyBorder="1"/>
    <xf numFmtId="0" fontId="16" fillId="0" borderId="5" xfId="0" applyFont="1" applyFill="1" applyBorder="1" applyAlignment="1">
      <alignment horizontal="center" vertical="center"/>
    </xf>
    <xf numFmtId="0" fontId="16" fillId="15" borderId="5" xfId="0" applyFont="1" applyFill="1" applyBorder="1" applyAlignment="1">
      <alignment horizontal="center" vertical="center"/>
    </xf>
    <xf numFmtId="9" fontId="16" fillId="0" borderId="5" xfId="3" applyFont="1" applyFill="1" applyBorder="1" applyAlignment="1">
      <alignment horizontal="center" vertical="center"/>
    </xf>
    <xf numFmtId="9" fontId="16" fillId="15" borderId="5" xfId="3" applyFont="1" applyFill="1" applyBorder="1" applyAlignment="1">
      <alignment horizontal="center" vertical="center"/>
    </xf>
    <xf numFmtId="9" fontId="34" fillId="2" borderId="5" xfId="3" applyFont="1" applyFill="1" applyBorder="1" applyAlignment="1">
      <alignment horizontal="center" vertical="center"/>
    </xf>
    <xf numFmtId="9" fontId="34" fillId="0" borderId="5" xfId="3" applyFont="1" applyFill="1" applyBorder="1" applyAlignment="1">
      <alignment horizontal="center" vertical="center"/>
    </xf>
    <xf numFmtId="9" fontId="10" fillId="0" borderId="5" xfId="3" applyFont="1" applyBorder="1" applyAlignment="1">
      <alignment horizontal="center" vertical="center"/>
    </xf>
    <xf numFmtId="9" fontId="16" fillId="0" borderId="5" xfId="3" applyFont="1" applyFill="1" applyBorder="1" applyAlignment="1">
      <alignment horizontal="left" vertical="center" wrapText="1"/>
    </xf>
    <xf numFmtId="0" fontId="10" fillId="2" borderId="5" xfId="0" applyFont="1" applyFill="1" applyBorder="1"/>
    <xf numFmtId="0" fontId="2" fillId="2" borderId="13" xfId="0" applyFont="1" applyFill="1" applyBorder="1"/>
    <xf numFmtId="0" fontId="0" fillId="2" borderId="13" xfId="0" applyFill="1" applyBorder="1"/>
    <xf numFmtId="0" fontId="3" fillId="3" borderId="0" xfId="0" applyFont="1" applyFill="1" applyAlignment="1">
      <alignment vertical="center"/>
    </xf>
    <xf numFmtId="164" fontId="17" fillId="0" borderId="26" xfId="0" applyNumberFormat="1" applyFont="1" applyBorder="1" applyAlignment="1">
      <alignment horizontal="center" vertical="center" wrapText="1"/>
    </xf>
    <xf numFmtId="9" fontId="2" fillId="0" borderId="0" xfId="0" applyNumberFormat="1" applyFont="1"/>
    <xf numFmtId="9" fontId="17" fillId="11" borderId="26" xfId="3" applyFont="1" applyFill="1" applyBorder="1" applyAlignment="1">
      <alignment horizontal="center" vertical="center"/>
    </xf>
    <xf numFmtId="10" fontId="2" fillId="0" borderId="0" xfId="0" applyNumberFormat="1" applyFont="1"/>
    <xf numFmtId="9" fontId="28" fillId="2" borderId="5" xfId="3" applyFont="1" applyFill="1" applyBorder="1" applyAlignment="1">
      <alignment horizontal="center" vertical="center"/>
    </xf>
    <xf numFmtId="9" fontId="28" fillId="2" borderId="13" xfId="3" applyFont="1" applyFill="1" applyBorder="1" applyAlignment="1">
      <alignment horizontal="center" vertical="center"/>
    </xf>
    <xf numFmtId="9" fontId="28" fillId="11" borderId="26" xfId="3" applyFont="1" applyFill="1" applyBorder="1" applyAlignment="1">
      <alignment horizontal="center" vertical="center"/>
    </xf>
    <xf numFmtId="9" fontId="17" fillId="14" borderId="34" xfId="3" applyFont="1" applyFill="1" applyBorder="1" applyAlignment="1">
      <alignment horizontal="center" vertical="center"/>
    </xf>
    <xf numFmtId="9" fontId="17" fillId="14" borderId="35" xfId="3" applyFont="1" applyFill="1" applyBorder="1" applyAlignment="1">
      <alignment horizontal="center" vertical="center"/>
    </xf>
    <xf numFmtId="9" fontId="0" fillId="0" borderId="0" xfId="0" applyNumberFormat="1" applyAlignment="1">
      <alignment vertical="center"/>
    </xf>
    <xf numFmtId="10" fontId="0" fillId="3" borderId="0" xfId="3" applyNumberFormat="1" applyFont="1" applyFill="1" applyAlignment="1">
      <alignment vertical="center"/>
    </xf>
    <xf numFmtId="0" fontId="7" fillId="7" borderId="5"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0" borderId="5" xfId="0" quotePrefix="1" applyFont="1" applyBorder="1" applyAlignment="1">
      <alignment horizontal="center" vertical="center" wrapText="1"/>
    </xf>
    <xf numFmtId="0" fontId="48" fillId="0" borderId="5" xfId="0" applyFont="1" applyBorder="1" applyAlignment="1">
      <alignment horizontal="left" vertical="center" wrapText="1"/>
    </xf>
    <xf numFmtId="0" fontId="49" fillId="0" borderId="28" xfId="0" applyFont="1" applyFill="1" applyBorder="1" applyAlignment="1">
      <alignment horizontal="left" vertical="center" wrapText="1"/>
    </xf>
    <xf numFmtId="9" fontId="17" fillId="11" borderId="13" xfId="3" applyFont="1" applyFill="1" applyBorder="1" applyAlignment="1">
      <alignment horizontal="center" vertical="center"/>
    </xf>
    <xf numFmtId="0" fontId="48" fillId="0" borderId="28" xfId="0" applyFont="1" applyFill="1" applyBorder="1" applyAlignment="1">
      <alignment horizontal="left" vertical="center" wrapText="1"/>
    </xf>
    <xf numFmtId="164" fontId="52" fillId="0" borderId="28" xfId="0" applyNumberFormat="1" applyFont="1" applyBorder="1" applyAlignment="1">
      <alignment horizontal="center" vertical="center"/>
    </xf>
    <xf numFmtId="164" fontId="52" fillId="0" borderId="5" xfId="0" applyNumberFormat="1" applyFont="1" applyBorder="1" applyAlignment="1">
      <alignment horizontal="center" vertical="center"/>
    </xf>
    <xf numFmtId="9" fontId="53" fillId="0" borderId="5" xfId="3" applyFont="1" applyBorder="1" applyAlignment="1">
      <alignment horizontal="center" vertical="center"/>
    </xf>
    <xf numFmtId="9" fontId="52" fillId="0" borderId="5" xfId="3" applyFont="1" applyBorder="1" applyAlignment="1">
      <alignment horizontal="center" vertical="center"/>
    </xf>
    <xf numFmtId="164" fontId="52" fillId="0" borderId="10" xfId="0" applyNumberFormat="1" applyFont="1" applyBorder="1" applyAlignment="1">
      <alignment horizontal="center" vertical="center"/>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17" fontId="4" fillId="10" borderId="11" xfId="0" applyNumberFormat="1" applyFont="1" applyFill="1" applyBorder="1" applyAlignment="1">
      <alignment horizontal="center" vertical="center" wrapText="1"/>
    </xf>
    <xf numFmtId="0" fontId="50"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17" fontId="4" fillId="10" borderId="5" xfId="0" applyNumberFormat="1" applyFont="1" applyFill="1" applyBorder="1" applyAlignment="1">
      <alignment horizontal="center" vertical="center" wrapText="1"/>
    </xf>
    <xf numFmtId="17" fontId="4" fillId="10" borderId="26" xfId="0" applyNumberFormat="1" applyFont="1" applyFill="1" applyBorder="1" applyAlignment="1">
      <alignment horizontal="center" vertical="center" wrapText="1"/>
    </xf>
    <xf numFmtId="17" fontId="4" fillId="10" borderId="3" xfId="0" applyNumberFormat="1" applyFont="1" applyFill="1" applyBorder="1" applyAlignment="1">
      <alignment horizontal="center" vertical="center" wrapText="1"/>
    </xf>
    <xf numFmtId="17" fontId="4" fillId="10" borderId="27" xfId="0" applyNumberFormat="1" applyFont="1" applyFill="1" applyBorder="1" applyAlignment="1">
      <alignment horizontal="center" vertical="center" wrapText="1"/>
    </xf>
    <xf numFmtId="0" fontId="4" fillId="10" borderId="5" xfId="0" applyFont="1" applyFill="1" applyBorder="1" applyAlignment="1">
      <alignment horizontal="center" vertical="center" wrapText="1"/>
    </xf>
    <xf numFmtId="0" fontId="8" fillId="16" borderId="10"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8" fillId="16" borderId="5" xfId="0" applyFont="1" applyFill="1" applyBorder="1" applyAlignment="1">
      <alignment horizontal="center" vertical="center" wrapText="1"/>
    </xf>
    <xf numFmtId="0" fontId="2" fillId="16" borderId="23" xfId="0" applyFont="1" applyFill="1" applyBorder="1" applyAlignment="1">
      <alignment horizontal="center" vertical="center" wrapText="1"/>
    </xf>
    <xf numFmtId="3" fontId="9" fillId="7" borderId="5" xfId="0" applyNumberFormat="1" applyFont="1" applyFill="1" applyBorder="1" applyAlignment="1">
      <alignment horizontal="center" vertical="center" wrapText="1"/>
    </xf>
    <xf numFmtId="9" fontId="9" fillId="7" borderId="5" xfId="3" applyFont="1" applyFill="1" applyBorder="1" applyAlignment="1">
      <alignment horizontal="center" vertical="center" wrapText="1"/>
    </xf>
    <xf numFmtId="9" fontId="9" fillId="7" borderId="23" xfId="3" applyFont="1" applyFill="1" applyBorder="1" applyAlignment="1">
      <alignment horizontal="center" vertical="center" wrapText="1"/>
    </xf>
    <xf numFmtId="0" fontId="10" fillId="7" borderId="23" xfId="0" applyFont="1" applyFill="1" applyBorder="1" applyAlignment="1">
      <alignment horizontal="left" vertical="center" wrapText="1"/>
    </xf>
    <xf numFmtId="0" fontId="10" fillId="7" borderId="23" xfId="0" applyFont="1" applyFill="1" applyBorder="1" applyAlignment="1">
      <alignment vertical="center" wrapText="1"/>
    </xf>
    <xf numFmtId="9" fontId="17" fillId="12" borderId="12" xfId="3" applyFont="1" applyFill="1" applyBorder="1" applyAlignment="1">
      <alignment horizontal="center" vertical="center"/>
    </xf>
    <xf numFmtId="0" fontId="23" fillId="0" borderId="26" xfId="0" applyFont="1" applyBorder="1"/>
    <xf numFmtId="9" fontId="17" fillId="12" borderId="26" xfId="3" applyFont="1" applyFill="1" applyBorder="1" applyAlignment="1">
      <alignment horizontal="center" vertical="center"/>
    </xf>
    <xf numFmtId="0" fontId="0" fillId="0" borderId="17" xfId="0" applyBorder="1" applyAlignment="1">
      <alignment horizontal="center" wrapText="1"/>
    </xf>
    <xf numFmtId="0" fontId="7" fillId="0" borderId="14" xfId="0" applyFont="1" applyBorder="1" applyAlignment="1">
      <alignment horizontal="center" vertical="center" wrapText="1"/>
    </xf>
    <xf numFmtId="0" fontId="6" fillId="2" borderId="28" xfId="0" applyFont="1" applyFill="1" applyBorder="1" applyAlignment="1">
      <alignment horizontal="center" vertical="center" wrapText="1"/>
    </xf>
    <xf numFmtId="0" fontId="6" fillId="0" borderId="28" xfId="0" applyFont="1" applyBorder="1" applyAlignment="1">
      <alignment horizontal="center" vertical="center" wrapText="1"/>
    </xf>
    <xf numFmtId="3" fontId="21" fillId="0" borderId="28" xfId="0" applyNumberFormat="1" applyFont="1" applyBorder="1" applyAlignment="1">
      <alignment horizontal="center" vertical="center" wrapText="1"/>
    </xf>
    <xf numFmtId="0" fontId="7" fillId="0" borderId="28" xfId="0" applyFont="1" applyBorder="1" applyAlignment="1">
      <alignment horizontal="center" vertical="center"/>
    </xf>
    <xf numFmtId="0" fontId="0" fillId="0" borderId="28" xfId="0" applyBorder="1"/>
    <xf numFmtId="0" fontId="23" fillId="0" borderId="28" xfId="0" applyFont="1" applyBorder="1"/>
    <xf numFmtId="0" fontId="26" fillId="0" borderId="28" xfId="0" applyFont="1" applyBorder="1"/>
    <xf numFmtId="0" fontId="26" fillId="0" borderId="28" xfId="0" applyFont="1" applyFill="1" applyBorder="1"/>
    <xf numFmtId="9" fontId="17" fillId="0" borderId="28" xfId="3" applyFont="1" applyFill="1" applyBorder="1" applyAlignment="1">
      <alignment horizontal="center" vertical="center"/>
    </xf>
    <xf numFmtId="0" fontId="2" fillId="7" borderId="9" xfId="0" applyFont="1" applyFill="1" applyBorder="1" applyAlignment="1">
      <alignment horizontal="left" vertical="center" wrapText="1"/>
    </xf>
    <xf numFmtId="0" fontId="2" fillId="7" borderId="10" xfId="0" applyFont="1" applyFill="1" applyBorder="1" applyAlignment="1">
      <alignment vertical="center" wrapText="1"/>
    </xf>
    <xf numFmtId="0" fontId="2" fillId="7" borderId="31" xfId="0" applyFont="1" applyFill="1" applyBorder="1" applyAlignment="1">
      <alignment horizontal="center" vertical="center" wrapText="1"/>
    </xf>
    <xf numFmtId="0" fontId="56" fillId="0" borderId="10" xfId="0" applyFont="1" applyFill="1" applyBorder="1" applyAlignment="1">
      <alignment horizontal="left" vertical="center" wrapText="1"/>
    </xf>
    <xf numFmtId="9" fontId="17" fillId="0" borderId="13" xfId="3" applyFont="1" applyFill="1" applyBorder="1" applyAlignment="1">
      <alignment horizontal="center" vertical="center"/>
    </xf>
    <xf numFmtId="9" fontId="51" fillId="12" borderId="13" xfId="3" applyFont="1" applyFill="1" applyBorder="1" applyAlignment="1">
      <alignment horizontal="center" vertical="center"/>
    </xf>
    <xf numFmtId="9" fontId="17" fillId="0" borderId="18" xfId="3" applyFont="1" applyFill="1" applyBorder="1" applyAlignment="1">
      <alignment horizontal="center" vertical="center"/>
    </xf>
    <xf numFmtId="9" fontId="2" fillId="2" borderId="23" xfId="0" applyNumberFormat="1" applyFont="1" applyFill="1" applyBorder="1" applyAlignment="1">
      <alignment horizontal="center" vertical="center" wrapText="1"/>
    </xf>
    <xf numFmtId="43" fontId="9" fillId="7" borderId="23" xfId="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8" fontId="11" fillId="2" borderId="23" xfId="3"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164" fontId="14" fillId="0" borderId="23" xfId="1" applyNumberFormat="1" applyFont="1" applyBorder="1" applyAlignment="1">
      <alignment horizontal="center" vertical="center"/>
    </xf>
    <xf numFmtId="164" fontId="16"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5" fontId="2" fillId="0" borderId="23" xfId="2" applyNumberFormat="1" applyFont="1" applyBorder="1" applyAlignment="1">
      <alignment horizontal="center" vertical="center"/>
    </xf>
    <xf numFmtId="168" fontId="17" fillId="0" borderId="23" xfId="3" applyNumberFormat="1" applyFont="1" applyBorder="1" applyAlignment="1">
      <alignment horizontal="center" vertical="center"/>
    </xf>
    <xf numFmtId="9" fontId="17" fillId="11" borderId="23" xfId="3" applyFont="1" applyFill="1" applyBorder="1" applyAlignment="1">
      <alignment horizontal="center" vertical="center"/>
    </xf>
    <xf numFmtId="0" fontId="2" fillId="0" borderId="23" xfId="0" applyFont="1" applyBorder="1"/>
    <xf numFmtId="169" fontId="10" fillId="0" borderId="23" xfId="2" applyNumberFormat="1" applyFont="1" applyBorder="1" applyAlignment="1">
      <alignment horizontal="center" vertical="center"/>
    </xf>
    <xf numFmtId="0" fontId="15" fillId="0" borderId="23" xfId="0" applyFont="1" applyBorder="1" applyAlignment="1">
      <alignment horizontal="left" vertical="center" wrapText="1"/>
    </xf>
    <xf numFmtId="0" fontId="27" fillId="0" borderId="32" xfId="0" applyFont="1" applyBorder="1" applyAlignment="1">
      <alignment horizontal="left" vertical="center" wrapText="1"/>
    </xf>
    <xf numFmtId="169" fontId="10" fillId="0" borderId="32" xfId="2" applyNumberFormat="1" applyFont="1" applyBorder="1" applyAlignment="1">
      <alignment horizontal="center" vertical="center"/>
    </xf>
    <xf numFmtId="0" fontId="15" fillId="0" borderId="32" xfId="0" applyFont="1" applyBorder="1" applyAlignment="1">
      <alignment horizontal="left" vertical="center" wrapText="1"/>
    </xf>
    <xf numFmtId="49" fontId="10" fillId="0" borderId="32" xfId="2" applyNumberFormat="1" applyFont="1" applyFill="1" applyBorder="1" applyAlignment="1">
      <alignment horizontal="left" vertical="center" wrapText="1"/>
    </xf>
    <xf numFmtId="169" fontId="10" fillId="0" borderId="32" xfId="2" applyNumberFormat="1" applyFont="1" applyFill="1" applyBorder="1" applyAlignment="1">
      <alignment horizontal="center" vertical="center"/>
    </xf>
    <xf numFmtId="0" fontId="15" fillId="0" borderId="32" xfId="0" applyFont="1" applyFill="1" applyBorder="1" applyAlignment="1">
      <alignment horizontal="left" vertical="center" wrapText="1"/>
    </xf>
    <xf numFmtId="0" fontId="13" fillId="0" borderId="32" xfId="0" applyFont="1" applyFill="1" applyBorder="1" applyAlignment="1">
      <alignment horizontal="left" vertical="center" wrapText="1"/>
    </xf>
    <xf numFmtId="164" fontId="2" fillId="0" borderId="32" xfId="0" applyNumberFormat="1" applyFont="1" applyBorder="1" applyAlignment="1">
      <alignment horizontal="center" vertical="center"/>
    </xf>
    <xf numFmtId="164" fontId="2" fillId="0" borderId="23" xfId="0" applyNumberFormat="1" applyFont="1" applyBorder="1" applyAlignment="1">
      <alignment horizontal="center" vertical="center"/>
    </xf>
    <xf numFmtId="10" fontId="17" fillId="11" borderId="33" xfId="3" applyNumberFormat="1" applyFont="1" applyFill="1" applyBorder="1" applyAlignment="1">
      <alignment horizontal="center" vertical="center"/>
    </xf>
    <xf numFmtId="0" fontId="15" fillId="0" borderId="5"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6" fillId="0" borderId="5" xfId="0" applyFont="1" applyFill="1" applyBorder="1" applyAlignment="1">
      <alignment vertical="center" wrapText="1"/>
    </xf>
    <xf numFmtId="0" fontId="15" fillId="0" borderId="5" xfId="0" applyFont="1" applyFill="1" applyBorder="1" applyAlignment="1">
      <alignment vertical="center" wrapText="1"/>
    </xf>
    <xf numFmtId="0" fontId="48" fillId="0" borderId="5" xfId="0" applyFont="1" applyBorder="1" applyAlignment="1">
      <alignment vertical="center" wrapText="1"/>
    </xf>
    <xf numFmtId="0" fontId="28" fillId="7" borderId="5" xfId="0" applyFont="1" applyFill="1" applyBorder="1" applyAlignment="1">
      <alignment vertical="center" wrapText="1"/>
    </xf>
    <xf numFmtId="0" fontId="33" fillId="0" borderId="5" xfId="0" applyFont="1" applyBorder="1" applyAlignment="1">
      <alignment horizontal="left" vertical="center" wrapText="1"/>
    </xf>
    <xf numFmtId="0" fontId="47" fillId="0" borderId="5" xfId="0" applyFont="1" applyFill="1" applyBorder="1" applyAlignment="1">
      <alignment horizontal="left" vertical="center" wrapText="1"/>
    </xf>
    <xf numFmtId="168" fontId="2" fillId="2" borderId="5" xfId="3" applyNumberFormat="1" applyFont="1" applyFill="1" applyBorder="1" applyAlignment="1">
      <alignment horizontal="center" vertical="center" wrapText="1"/>
    </xf>
    <xf numFmtId="0" fontId="32" fillId="0" borderId="5" xfId="0" applyFont="1" applyBorder="1"/>
    <xf numFmtId="168" fontId="14" fillId="0" borderId="5" xfId="3" applyNumberFormat="1" applyFont="1" applyBorder="1" applyAlignment="1">
      <alignment horizontal="center" vertical="center"/>
    </xf>
    <xf numFmtId="168" fontId="16" fillId="0" borderId="5" xfId="3" applyNumberFormat="1" applyFont="1" applyBorder="1" applyAlignment="1">
      <alignment horizontal="center" vertical="center"/>
    </xf>
    <xf numFmtId="168" fontId="16" fillId="0" borderId="5" xfId="3" applyNumberFormat="1" applyFont="1" applyFill="1" applyBorder="1" applyAlignment="1">
      <alignment horizontal="left" vertical="center" wrapText="1"/>
    </xf>
    <xf numFmtId="168" fontId="16" fillId="0" borderId="5" xfId="3" applyNumberFormat="1" applyFont="1" applyFill="1" applyBorder="1" applyAlignment="1">
      <alignment horizontal="center" vertical="center"/>
    </xf>
    <xf numFmtId="9" fontId="54" fillId="0" borderId="5" xfId="3" applyFont="1" applyBorder="1" applyAlignment="1">
      <alignment horizontal="center" vertical="center"/>
    </xf>
    <xf numFmtId="0" fontId="2" fillId="16" borderId="10" xfId="0" applyFont="1" applyFill="1" applyBorder="1" applyAlignment="1">
      <alignment horizontal="center" vertical="center" wrapText="1"/>
    </xf>
    <xf numFmtId="165" fontId="2" fillId="2" borderId="10" xfId="2" applyNumberFormat="1" applyFont="1" applyFill="1" applyBorder="1" applyAlignment="1">
      <alignment horizontal="center" vertical="center" wrapText="1"/>
    </xf>
    <xf numFmtId="9" fontId="8" fillId="7" borderId="10" xfId="3"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9" fontId="2" fillId="2" borderId="10" xfId="3" applyFont="1" applyFill="1" applyBorder="1" applyAlignment="1">
      <alignment horizontal="center" vertical="center" wrapText="1"/>
    </xf>
    <xf numFmtId="9" fontId="9" fillId="7" borderId="10" xfId="3" applyFont="1" applyFill="1" applyBorder="1" applyAlignment="1">
      <alignment horizontal="center" vertical="center" wrapText="1"/>
    </xf>
    <xf numFmtId="9" fontId="2" fillId="0" borderId="10" xfId="3" applyFont="1" applyBorder="1" applyAlignment="1">
      <alignment horizontal="center" vertical="center" wrapText="1"/>
    </xf>
    <xf numFmtId="167" fontId="32" fillId="0" borderId="10" xfId="1" applyNumberFormat="1" applyFont="1" applyBorder="1" applyAlignment="1">
      <alignment horizontal="center" vertical="center"/>
    </xf>
    <xf numFmtId="0" fontId="35" fillId="0" borderId="10" xfId="0" applyFont="1" applyBorder="1" applyAlignment="1">
      <alignment vertical="center" wrapText="1"/>
    </xf>
    <xf numFmtId="167" fontId="14" fillId="0" borderId="10" xfId="1" applyNumberFormat="1" applyFont="1" applyBorder="1" applyAlignment="1">
      <alignment horizontal="center" vertical="center"/>
    </xf>
    <xf numFmtId="0" fontId="15" fillId="0" borderId="10" xfId="0" applyFont="1" applyBorder="1" applyAlignment="1">
      <alignment wrapText="1"/>
    </xf>
    <xf numFmtId="164" fontId="10" fillId="0" borderId="10" xfId="0" applyNumberFormat="1" applyFont="1" applyBorder="1" applyAlignment="1">
      <alignment horizontal="center" vertical="center"/>
    </xf>
    <xf numFmtId="9" fontId="14" fillId="0" borderId="10" xfId="0" applyNumberFormat="1" applyFont="1" applyBorder="1" applyAlignment="1">
      <alignment horizontal="center" vertical="center"/>
    </xf>
    <xf numFmtId="9" fontId="32" fillId="0" borderId="10" xfId="0" applyNumberFormat="1" applyFont="1" applyBorder="1" applyAlignment="1">
      <alignment horizontal="center" vertical="center"/>
    </xf>
    <xf numFmtId="0" fontId="0" fillId="0" borderId="10" xfId="0" applyBorder="1"/>
    <xf numFmtId="9" fontId="16" fillId="0" borderId="10" xfId="0" applyNumberFormat="1" applyFont="1" applyBorder="1" applyAlignment="1">
      <alignment horizontal="center" vertical="center"/>
    </xf>
    <xf numFmtId="9" fontId="24" fillId="0" borderId="10" xfId="3" applyFont="1" applyBorder="1" applyAlignment="1">
      <alignment horizontal="left" vertical="center" wrapText="1"/>
    </xf>
    <xf numFmtId="168" fontId="19" fillId="0" borderId="10" xfId="0" applyNumberFormat="1" applyFont="1" applyBorder="1" applyAlignment="1">
      <alignment horizontal="center" vertical="center"/>
    </xf>
    <xf numFmtId="168" fontId="14" fillId="0" borderId="10" xfId="0" applyNumberFormat="1" applyFont="1" applyBorder="1" applyAlignment="1">
      <alignment horizontal="center" vertical="center"/>
    </xf>
    <xf numFmtId="168" fontId="16" fillId="0" borderId="10" xfId="0" applyNumberFormat="1" applyFont="1" applyBorder="1" applyAlignment="1">
      <alignment horizontal="center" vertical="center"/>
    </xf>
    <xf numFmtId="168" fontId="16" fillId="0" borderId="10" xfId="0" applyNumberFormat="1" applyFont="1" applyFill="1" applyBorder="1" applyAlignment="1">
      <alignment horizontal="left" vertical="center" wrapText="1"/>
    </xf>
    <xf numFmtId="168" fontId="16" fillId="0" borderId="10" xfId="0" applyNumberFormat="1" applyFont="1" applyFill="1" applyBorder="1" applyAlignment="1">
      <alignment horizontal="center" vertical="center"/>
    </xf>
    <xf numFmtId="0" fontId="15" fillId="0" borderId="10" xfId="0" applyFont="1" applyFill="1" applyBorder="1" applyAlignment="1">
      <alignment horizontal="left" vertical="center" wrapText="1"/>
    </xf>
    <xf numFmtId="10" fontId="16" fillId="0" borderId="10" xfId="0" applyNumberFormat="1" applyFont="1" applyFill="1" applyBorder="1" applyAlignment="1">
      <alignment horizontal="center" vertical="center"/>
    </xf>
    <xf numFmtId="0" fontId="48" fillId="0" borderId="10" xfId="0" applyFont="1" applyFill="1" applyBorder="1" applyAlignment="1">
      <alignment horizontal="left" vertical="center" wrapText="1"/>
    </xf>
    <xf numFmtId="10" fontId="54" fillId="0" borderId="10" xfId="0" applyNumberFormat="1" applyFont="1" applyBorder="1" applyAlignment="1">
      <alignment horizontal="center" vertical="center"/>
    </xf>
    <xf numFmtId="10" fontId="17" fillId="11" borderId="24" xfId="3" applyNumberFormat="1" applyFont="1" applyFill="1" applyBorder="1" applyAlignment="1">
      <alignment horizontal="center" vertical="center"/>
    </xf>
    <xf numFmtId="0" fontId="28" fillId="7" borderId="6" xfId="0" applyFont="1" applyFill="1" applyBorder="1" applyAlignment="1">
      <alignment horizontal="left" vertical="center" wrapText="1"/>
    </xf>
    <xf numFmtId="168" fontId="17" fillId="11" borderId="13" xfId="3" applyNumberFormat="1" applyFont="1" applyFill="1" applyBorder="1" applyAlignment="1">
      <alignment horizontal="center" vertical="center"/>
    </xf>
    <xf numFmtId="9" fontId="26" fillId="0" borderId="23" xfId="3" applyFont="1" applyBorder="1" applyAlignment="1">
      <alignment horizontal="left" vertical="center" wrapText="1"/>
    </xf>
    <xf numFmtId="168" fontId="16" fillId="2" borderId="23" xfId="3" applyNumberFormat="1" applyFont="1" applyFill="1" applyBorder="1" applyAlignment="1">
      <alignment horizontal="center" vertical="center"/>
    </xf>
    <xf numFmtId="10" fontId="16" fillId="0" borderId="23" xfId="3" applyNumberFormat="1" applyFont="1" applyBorder="1" applyAlignment="1">
      <alignment horizontal="center" vertical="center"/>
    </xf>
    <xf numFmtId="10" fontId="16" fillId="0" borderId="23" xfId="3" applyNumberFormat="1" applyFont="1" applyFill="1" applyBorder="1" applyAlignment="1">
      <alignment horizontal="left" vertical="center" wrapText="1"/>
    </xf>
    <xf numFmtId="10" fontId="16" fillId="0" borderId="23" xfId="3" applyNumberFormat="1" applyFont="1" applyFill="1" applyBorder="1" applyAlignment="1">
      <alignment horizontal="center" vertical="center"/>
    </xf>
    <xf numFmtId="0" fontId="15" fillId="0" borderId="23" xfId="0" applyFont="1" applyFill="1" applyBorder="1" applyAlignment="1">
      <alignment horizontal="left" vertical="center" wrapText="1"/>
    </xf>
    <xf numFmtId="168" fontId="16" fillId="0" borderId="23" xfId="3" applyNumberFormat="1" applyFont="1" applyFill="1" applyBorder="1" applyAlignment="1">
      <alignment horizontal="center" vertical="center"/>
    </xf>
    <xf numFmtId="0" fontId="13" fillId="0" borderId="23" xfId="0" applyFont="1" applyFill="1" applyBorder="1" applyAlignment="1">
      <alignment horizontal="left" vertical="center" wrapText="1"/>
    </xf>
    <xf numFmtId="168" fontId="14" fillId="0" borderId="23" xfId="3" applyNumberFormat="1" applyFont="1" applyBorder="1" applyAlignment="1">
      <alignment horizontal="center" vertical="center"/>
    </xf>
    <xf numFmtId="168" fontId="17" fillId="11" borderId="25" xfId="3" applyNumberFormat="1" applyFont="1" applyFill="1" applyBorder="1" applyAlignment="1">
      <alignment horizontal="center" vertical="center"/>
    </xf>
    <xf numFmtId="0" fontId="10" fillId="7" borderId="5" xfId="0" applyFont="1" applyFill="1" applyBorder="1" applyAlignment="1">
      <alignment vertical="center" wrapText="1"/>
    </xf>
    <xf numFmtId="0" fontId="10" fillId="7" borderId="5" xfId="0" applyFont="1" applyFill="1" applyBorder="1" applyAlignment="1">
      <alignment horizontal="center" vertical="center" wrapText="1"/>
    </xf>
  </cellXfs>
  <cellStyles count="13">
    <cellStyle name="Millares" xfId="1" builtinId="3"/>
    <cellStyle name="Millares 2" xfId="7" xr:uid="{00000000-0005-0000-0000-000032000000}"/>
    <cellStyle name="Moneda" xfId="2" builtinId="4"/>
    <cellStyle name="Moneda [0]" xfId="4" builtinId="7"/>
    <cellStyle name="Moneda [0] 2" xfId="9" xr:uid="{00000000-0005-0000-0000-000034000000}"/>
    <cellStyle name="Moneda 2" xfId="8" xr:uid="{00000000-0005-0000-0000-000033000000}"/>
    <cellStyle name="Moneda 3" xfId="12" xr:uid="{00000000-0005-0000-0000-000038000000}"/>
    <cellStyle name="Normal" xfId="0" builtinId="0"/>
    <cellStyle name="Normal 2" xfId="6" xr:uid="{00000000-0005-0000-0000-000035000000}"/>
    <cellStyle name="Normal 3" xfId="5" xr:uid="{00000000-0005-0000-0000-000031000000}"/>
    <cellStyle name="Normal 3 2" xfId="11" xr:uid="{27F44DA8-120E-47AE-A856-982D841860DC}"/>
    <cellStyle name="Porcentaje" xfId="3" builtinId="5"/>
    <cellStyle name="Porcentaje 2" xfId="10" xr:uid="{00000000-0005-0000-0000-000037000000}"/>
  </cellStyles>
  <dxfs count="35">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fill>
        <patternFill patternType="solid">
          <bgColor rgb="FFFFFF00"/>
        </patternFill>
      </fill>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472C4"/>
      <rgbColor rgb="0033CCCC"/>
      <rgbColor rgb="0099CC00"/>
      <rgbColor rgb="00FFCC00"/>
      <rgbColor rgb="00FF9900"/>
      <rgbColor rgb="00ED7D31"/>
      <rgbColor rgb="00666699"/>
      <rgbColor rgb="0070AD47"/>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K178" totalsRowShown="0">
  <autoFilter ref="C2:AK178" xr:uid="{00000000-0009-0000-0100-000001000000}">
    <filterColumn colId="29">
      <filters>
        <filter val="Artesanías de Colombia SA - BIC"/>
      </filters>
    </filterColumn>
  </autoFilter>
  <sortState ref="C2:AK178">
    <sortCondition ref="AC2:AC178"/>
  </sortState>
  <tableColumns count="35">
    <tableColumn id="2" xr3:uid="{00000000-0010-0000-0000-000002000000}" name="Nombre indicador*" dataDxfId="34"/>
    <tableColumn id="3" xr3:uid="{00000000-0010-0000-0000-000003000000}" name="Fórmula de Cálculo*" dataDxfId="33"/>
    <tableColumn id="8" xr3:uid="{00000000-0010-0000-0000-000008000000}" name="Tipo de acumulación*" dataDxfId="32"/>
    <tableColumn id="9" xr3:uid="{00000000-0010-0000-0000-000009000000}" name="Tipo Indicador*" dataDxfId="31"/>
    <tableColumn id="16" xr3:uid="{00000000-0010-0000-0000-000010000000}" name="Linea Base" dataDxfId="30"/>
    <tableColumn id="17" xr3:uid="{00000000-0010-0000-0000-000011000000}" name="Fecha Linea Base" dataDxfId="29"/>
    <tableColumn id="18" xr3:uid="{00000000-0010-0000-0000-000012000000}" name="Valor Total" dataDxfId="28"/>
    <tableColumn id="19" xr3:uid="{00000000-0010-0000-0000-000013000000}" name="Estado" dataDxfId="27"/>
    <tableColumn id="20" xr3:uid="{00000000-0010-0000-0000-000014000000}" name="Meta 2023*" dataDxfId="4"/>
    <tableColumn id="44" xr3:uid="{00000000-0010-0000-0000-00002C000000}" name="T1 2023" dataDxfId="3"/>
    <tableColumn id="43" xr3:uid="{00000000-0010-0000-0000-00002B000000}" name="T2 2023" dataDxfId="2"/>
    <tableColumn id="42" xr3:uid="{00000000-0010-0000-0000-00002A000000}" name="T3 2023" dataDxfId="1"/>
    <tableColumn id="41" xr3:uid="{00000000-0010-0000-0000-000029000000}" name="T4 2023" dataDxfId="0"/>
    <tableColumn id="21" xr3:uid="{00000000-0010-0000-0000-000015000000}" name="Meta 2024*" dataDxfId="26"/>
    <tableColumn id="22" xr3:uid="{00000000-0010-0000-0000-000016000000}" name="T1 2024*" dataDxfId="25"/>
    <tableColumn id="23" xr3:uid="{00000000-0010-0000-0000-000017000000}" name="T2 2024*" dataDxfId="24"/>
    <tableColumn id="24" xr3:uid="{00000000-0010-0000-0000-000018000000}" name="T3 2024*" dataDxfId="23"/>
    <tableColumn id="25" xr3:uid="{00000000-0010-0000-0000-000019000000}" name="T4 2024*" dataDxfId="22"/>
    <tableColumn id="26" xr3:uid="{00000000-0010-0000-0000-00001A000000}" name="Meta 2025*" dataDxfId="21"/>
    <tableColumn id="27" xr3:uid="{00000000-0010-0000-0000-00001B000000}" name="T1 2025" dataDxfId="20"/>
    <tableColumn id="28" xr3:uid="{00000000-0010-0000-0000-00001C000000}" name="T2 2025" dataDxfId="19"/>
    <tableColumn id="29" xr3:uid="{00000000-0010-0000-0000-00001D000000}" name="T3 2025" dataDxfId="18"/>
    <tableColumn id="30" xr3:uid="{00000000-0010-0000-0000-00001E000000}" name="T4 2025" dataDxfId="17"/>
    <tableColumn id="31" xr3:uid="{00000000-0010-0000-0000-00001F000000}" name="Meta 2026*" dataDxfId="16"/>
    <tableColumn id="32" xr3:uid="{00000000-0010-0000-0000-000020000000}" name="T1 2026" dataDxfId="15"/>
    <tableColumn id="33" xr3:uid="{00000000-0010-0000-0000-000021000000}" name="T2 2026" dataDxfId="14"/>
    <tableColumn id="34" xr3:uid="{00000000-0010-0000-0000-000022000000}" name="T3 2026" dataDxfId="13"/>
    <tableColumn id="35" xr3:uid="{00000000-0010-0000-0000-000023000000}" name="T4 2026" dataDxfId="12"/>
    <tableColumn id="36" xr3:uid="{00000000-0010-0000-0000-000024000000}" name="Meta Cuatrienio*" dataDxfId="11"/>
    <tableColumn id="37" xr3:uid="{00000000-0010-0000-0000-000025000000}" name="Entidad / Area responsable*" dataDxfId="10"/>
    <tableColumn id="38" xr3:uid="{00000000-0010-0000-0000-000026000000}" name="Responsable del seguimiento*" dataDxfId="9"/>
    <tableColumn id="39" xr3:uid="{00000000-0010-0000-0000-000027000000}" name="Responsable del Indicador" dataDxfId="8"/>
    <tableColumn id="40" xr3:uid="{00000000-0010-0000-0000-000028000000}" name="Responsable de consolidación, revisión y envio  a OAPI" dataDxfId="7"/>
    <tableColumn id="45" xr3:uid="{00000000-0010-0000-0000-00002D000000}" name="CUALITATIVO" dataDxfId="6"/>
    <tableColumn id="46" xr3:uid="{00000000-0010-0000-0000-00002E000000}" name="CUANTITATIVO" dataDxfId="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87"/>
  <sheetViews>
    <sheetView tabSelected="1" zoomScale="90" zoomScaleNormal="90" workbookViewId="0">
      <pane xSplit="3" ySplit="63" topLeftCell="CH64" activePane="bottomRight" state="frozen"/>
      <selection pane="topRight"/>
      <selection pane="bottomLeft"/>
      <selection pane="bottomRight" activeCell="CH64" sqref="CH64"/>
    </sheetView>
  </sheetViews>
  <sheetFormatPr baseColWidth="10" defaultColWidth="10.7109375" defaultRowHeight="15" customHeight="1" x14ac:dyDescent="0.25"/>
  <cols>
    <col min="1" max="1" width="14.28515625" style="5" customWidth="1"/>
    <col min="2" max="2" width="19.85546875" customWidth="1"/>
    <col min="3" max="3" width="26.5703125" style="6" customWidth="1"/>
    <col min="4" max="4" width="30.85546875" style="7" customWidth="1"/>
    <col min="5" max="5" width="19.42578125" style="7" customWidth="1"/>
    <col min="6" max="6" width="16" style="7" hidden="1" customWidth="1"/>
    <col min="7" max="7" width="14.5703125" style="8" customWidth="1"/>
    <col min="8" max="8" width="14.28515625" style="7" customWidth="1"/>
    <col min="9" max="9" width="25.42578125" style="7" hidden="1" customWidth="1"/>
    <col min="10" max="10" width="12.7109375" style="7" hidden="1" customWidth="1"/>
    <col min="11" max="11" width="15.140625" hidden="1" customWidth="1"/>
    <col min="12" max="14" width="19.140625" hidden="1" customWidth="1"/>
    <col min="15" max="15" width="13.42578125" hidden="1" customWidth="1"/>
    <col min="16" max="16" width="18.140625" customWidth="1"/>
    <col min="17" max="20" width="18" hidden="1" customWidth="1"/>
    <col min="21" max="21" width="15.42578125" hidden="1" customWidth="1"/>
    <col min="22" max="22" width="23.28515625" hidden="1" customWidth="1"/>
    <col min="23" max="25" width="35.7109375" hidden="1" customWidth="1"/>
    <col min="26" max="26" width="15.85546875" hidden="1" customWidth="1"/>
    <col min="27" max="30" width="35.7109375" hidden="1" customWidth="1"/>
    <col min="31" max="31" width="15.5703125" customWidth="1"/>
    <col min="32" max="32" width="22" style="9" hidden="1" customWidth="1"/>
    <col min="33" max="33" width="21.42578125" hidden="1" customWidth="1"/>
    <col min="34" max="34" width="14" hidden="1" customWidth="1"/>
    <col min="35" max="35" width="8.7109375" hidden="1" customWidth="1"/>
    <col min="36" max="36" width="51.5703125" hidden="1" customWidth="1"/>
    <col min="37" max="37" width="12.7109375" hidden="1" customWidth="1"/>
    <col min="38" max="38" width="51.42578125" hidden="1" customWidth="1"/>
    <col min="39" max="39" width="9.85546875" hidden="1" customWidth="1"/>
    <col min="40" max="40" width="81.85546875" hidden="1" customWidth="1"/>
    <col min="41" max="41" width="13.28515625" hidden="1" customWidth="1"/>
    <col min="42" max="42" width="77.28515625" hidden="1" customWidth="1"/>
    <col min="43" max="43" width="13.28515625" hidden="1" customWidth="1"/>
    <col min="44" max="44" width="64.85546875" hidden="1" customWidth="1"/>
    <col min="45" max="45" width="13.28515625" hidden="1" customWidth="1"/>
    <col min="46" max="46" width="56.85546875" hidden="1" customWidth="1"/>
    <col min="47" max="47" width="13.28515625" hidden="1" customWidth="1"/>
    <col min="48" max="48" width="70.7109375" hidden="1" customWidth="1"/>
    <col min="49" max="49" width="13.28515625" hidden="1" customWidth="1"/>
    <col min="50" max="50" width="52.7109375" hidden="1" customWidth="1"/>
    <col min="51" max="51" width="13.28515625" hidden="1" customWidth="1"/>
    <col min="52" max="52" width="59.42578125" hidden="1" customWidth="1"/>
    <col min="53" max="53" width="13.28515625" hidden="1" customWidth="1"/>
    <col min="54" max="54" width="60.140625" hidden="1" customWidth="1"/>
    <col min="55" max="55" width="13.28515625" hidden="1" customWidth="1"/>
    <col min="56" max="56" width="76.5703125" hidden="1" customWidth="1"/>
    <col min="57" max="57" width="14.140625" hidden="1" customWidth="1"/>
    <col min="58" max="58" width="59.85546875" hidden="1" customWidth="1"/>
    <col min="59" max="59" width="22.85546875" hidden="1" customWidth="1"/>
    <col min="60" max="60" width="37.7109375" hidden="1" customWidth="1"/>
    <col min="61" max="61" width="14.85546875" hidden="1" customWidth="1"/>
    <col min="62" max="62" width="20.7109375" hidden="1" customWidth="1"/>
    <col min="63" max="63" width="25.85546875" hidden="1" customWidth="1"/>
    <col min="64" max="64" width="13" customWidth="1"/>
    <col min="65" max="65" width="10.42578125" customWidth="1"/>
    <col min="66" max="66" width="15.140625" customWidth="1"/>
    <col min="67" max="67" width="8.5703125" customWidth="1"/>
    <col min="68" max="68" width="13" customWidth="1"/>
    <col min="69" max="69" width="11.140625" customWidth="1"/>
    <col min="70" max="70" width="23.5703125" customWidth="1"/>
    <col min="71" max="71" width="9.140625" customWidth="1"/>
    <col min="72" max="72" width="15.42578125" customWidth="1"/>
    <col min="73" max="73" width="12" customWidth="1"/>
    <col min="74" max="74" width="12.5703125" customWidth="1"/>
    <col min="75" max="75" width="10.42578125" customWidth="1"/>
    <col min="76" max="76" width="14.140625" customWidth="1"/>
    <col min="77" max="77" width="12" customWidth="1"/>
    <col min="78" max="78" width="15.28515625" customWidth="1"/>
    <col min="79" max="79" width="16" customWidth="1"/>
    <col min="80" max="80" width="23.7109375" customWidth="1"/>
    <col min="81" max="81" width="12" customWidth="1"/>
    <col min="82" max="82" width="12.28515625" customWidth="1"/>
    <col min="83" max="83" width="8.5703125" customWidth="1"/>
    <col min="84" max="84" width="13.140625" customWidth="1"/>
    <col min="85" max="85" width="8.7109375" customWidth="1"/>
    <col min="86" max="86" width="96.7109375" customWidth="1"/>
    <col min="87" max="88" width="14.140625" customWidth="1"/>
    <col min="89" max="89" width="12.28515625" customWidth="1"/>
    <col min="90" max="90" width="16.140625" hidden="1" customWidth="1"/>
    <col min="91" max="91" width="15" style="10" hidden="1" customWidth="1"/>
    <col min="92" max="95" width="10.7109375" hidden="1" customWidth="1"/>
  </cols>
  <sheetData>
    <row r="1" spans="1:91" ht="37.5" customHeight="1" x14ac:dyDescent="0.25">
      <c r="A1" s="304" t="s">
        <v>0</v>
      </c>
      <c r="B1" s="306" t="s">
        <v>1</v>
      </c>
      <c r="C1" s="11"/>
      <c r="D1" s="12"/>
      <c r="E1" s="12"/>
      <c r="F1" s="12"/>
      <c r="G1" s="34"/>
      <c r="H1" s="12"/>
      <c r="I1" s="12"/>
      <c r="J1" s="12"/>
      <c r="K1" s="35"/>
      <c r="L1" s="35"/>
      <c r="M1" s="35"/>
      <c r="N1" s="35"/>
      <c r="O1" s="35"/>
      <c r="P1" s="35"/>
      <c r="Q1" s="35"/>
      <c r="R1" s="35"/>
      <c r="S1" s="35"/>
      <c r="T1" s="35"/>
      <c r="U1" s="35"/>
      <c r="V1" s="35"/>
      <c r="W1" s="35"/>
      <c r="X1" s="35"/>
      <c r="Y1" s="35"/>
      <c r="Z1" s="35"/>
      <c r="AA1" s="35"/>
      <c r="AB1" s="35"/>
      <c r="AC1" s="35"/>
      <c r="AD1" s="35"/>
      <c r="AE1" s="35"/>
      <c r="AF1" s="58"/>
      <c r="AG1" s="35"/>
      <c r="AH1" s="35"/>
      <c r="AI1" s="35"/>
      <c r="AJ1" s="297" t="s">
        <v>2</v>
      </c>
      <c r="AK1" s="298"/>
      <c r="AL1" s="297" t="s">
        <v>3</v>
      </c>
      <c r="AM1" s="298"/>
      <c r="AN1" s="297" t="s">
        <v>4</v>
      </c>
      <c r="AO1" s="298"/>
      <c r="AP1" s="297" t="s">
        <v>5</v>
      </c>
      <c r="AQ1" s="298"/>
      <c r="AR1" s="297" t="s">
        <v>6</v>
      </c>
      <c r="AS1" s="298"/>
      <c r="AT1" s="297" t="s">
        <v>7</v>
      </c>
      <c r="AU1" s="298"/>
      <c r="AV1" s="297" t="s">
        <v>8</v>
      </c>
      <c r="AW1" s="298"/>
      <c r="AX1" s="297" t="s">
        <v>9</v>
      </c>
      <c r="AY1" s="298"/>
      <c r="AZ1" s="297" t="s">
        <v>10</v>
      </c>
      <c r="BA1" s="298"/>
      <c r="BB1" s="297" t="s">
        <v>11</v>
      </c>
      <c r="BC1" s="298"/>
      <c r="BD1" s="297" t="s">
        <v>12</v>
      </c>
      <c r="BE1" s="298"/>
      <c r="BF1" s="297" t="s">
        <v>13</v>
      </c>
      <c r="BG1" s="299"/>
      <c r="BH1" s="300" t="s">
        <v>14</v>
      </c>
      <c r="BI1" s="301"/>
      <c r="BJ1" s="308" t="s">
        <v>15</v>
      </c>
      <c r="BL1" s="302" t="s">
        <v>16</v>
      </c>
      <c r="BM1" s="299"/>
      <c r="BN1" s="302" t="s">
        <v>17</v>
      </c>
      <c r="BO1" s="299"/>
      <c r="BP1" s="302" t="s">
        <v>18</v>
      </c>
      <c r="BQ1" s="299"/>
      <c r="BR1" s="302" t="s">
        <v>19</v>
      </c>
      <c r="BS1" s="299"/>
      <c r="BT1" s="310" t="s">
        <v>20</v>
      </c>
      <c r="BU1" s="314"/>
      <c r="BV1" s="310" t="s">
        <v>21</v>
      </c>
      <c r="BW1" s="311"/>
      <c r="BX1" s="310" t="s">
        <v>22</v>
      </c>
      <c r="BY1" s="311"/>
      <c r="BZ1" s="310" t="s">
        <v>23</v>
      </c>
      <c r="CA1" s="311"/>
      <c r="CB1" s="310" t="s">
        <v>24</v>
      </c>
      <c r="CC1" s="311"/>
      <c r="CD1" s="312" t="s">
        <v>25</v>
      </c>
      <c r="CE1" s="313"/>
      <c r="CF1" s="312" t="s">
        <v>26</v>
      </c>
      <c r="CG1" s="313"/>
      <c r="CH1" s="312" t="s">
        <v>27</v>
      </c>
      <c r="CI1" s="313"/>
      <c r="CJ1" s="303" t="s">
        <v>786</v>
      </c>
      <c r="CK1" s="301"/>
      <c r="CL1" s="308" t="s">
        <v>15</v>
      </c>
    </row>
    <row r="2" spans="1:91" ht="25.5" customHeight="1" thickBot="1" x14ac:dyDescent="0.3">
      <c r="A2" s="305"/>
      <c r="B2" s="307"/>
      <c r="C2" s="13" t="s">
        <v>28</v>
      </c>
      <c r="D2" s="13" t="s">
        <v>29</v>
      </c>
      <c r="E2" s="13" t="s">
        <v>30</v>
      </c>
      <c r="F2" s="13" t="s">
        <v>31</v>
      </c>
      <c r="G2" s="13" t="s">
        <v>32</v>
      </c>
      <c r="H2" s="13" t="s">
        <v>33</v>
      </c>
      <c r="I2" s="13" t="s">
        <v>34</v>
      </c>
      <c r="J2" s="13" t="s">
        <v>35</v>
      </c>
      <c r="K2" s="36" t="s">
        <v>36</v>
      </c>
      <c r="L2" s="36" t="s">
        <v>37</v>
      </c>
      <c r="M2" s="36" t="s">
        <v>38</v>
      </c>
      <c r="N2" s="36" t="s">
        <v>39</v>
      </c>
      <c r="O2" s="36" t="s">
        <v>40</v>
      </c>
      <c r="P2" s="36" t="s">
        <v>41</v>
      </c>
      <c r="Q2" s="36" t="s">
        <v>42</v>
      </c>
      <c r="R2" s="36" t="s">
        <v>43</v>
      </c>
      <c r="S2" s="36" t="s">
        <v>44</v>
      </c>
      <c r="T2" s="36" t="s">
        <v>45</v>
      </c>
      <c r="U2" s="36" t="s">
        <v>46</v>
      </c>
      <c r="V2" s="36" t="s">
        <v>47</v>
      </c>
      <c r="W2" s="36" t="s">
        <v>48</v>
      </c>
      <c r="X2" s="36" t="s">
        <v>49</v>
      </c>
      <c r="Y2" s="36" t="s">
        <v>50</v>
      </c>
      <c r="Z2" s="36" t="s">
        <v>51</v>
      </c>
      <c r="AA2" s="36" t="s">
        <v>52</v>
      </c>
      <c r="AB2" s="36" t="s">
        <v>53</v>
      </c>
      <c r="AC2" s="36" t="s">
        <v>54</v>
      </c>
      <c r="AD2" s="36" t="s">
        <v>55</v>
      </c>
      <c r="AE2" s="36" t="s">
        <v>56</v>
      </c>
      <c r="AF2" s="59" t="s">
        <v>57</v>
      </c>
      <c r="AG2" s="59" t="s">
        <v>58</v>
      </c>
      <c r="AH2" s="59" t="s">
        <v>59</v>
      </c>
      <c r="AI2" s="60" t="s">
        <v>60</v>
      </c>
      <c r="AJ2" s="61" t="s">
        <v>61</v>
      </c>
      <c r="AK2" s="62" t="s">
        <v>62</v>
      </c>
      <c r="AL2" s="61" t="s">
        <v>61</v>
      </c>
      <c r="AM2" s="62" t="s">
        <v>62</v>
      </c>
      <c r="AN2" s="61" t="s">
        <v>61</v>
      </c>
      <c r="AO2" s="62" t="s">
        <v>62</v>
      </c>
      <c r="AP2" s="61" t="s">
        <v>61</v>
      </c>
      <c r="AQ2" s="62" t="s">
        <v>62</v>
      </c>
      <c r="AR2" s="61" t="s">
        <v>61</v>
      </c>
      <c r="AS2" s="62" t="s">
        <v>62</v>
      </c>
      <c r="AT2" s="61" t="s">
        <v>61</v>
      </c>
      <c r="AU2" s="62" t="s">
        <v>62</v>
      </c>
      <c r="AV2" s="61" t="s">
        <v>61</v>
      </c>
      <c r="AW2" s="62" t="s">
        <v>62</v>
      </c>
      <c r="AX2" s="61" t="s">
        <v>61</v>
      </c>
      <c r="AY2" s="62" t="s">
        <v>62</v>
      </c>
      <c r="AZ2" s="61" t="s">
        <v>61</v>
      </c>
      <c r="BA2" s="62" t="s">
        <v>62</v>
      </c>
      <c r="BB2" s="61" t="s">
        <v>61</v>
      </c>
      <c r="BC2" s="62" t="s">
        <v>62</v>
      </c>
      <c r="BD2" s="61" t="s">
        <v>61</v>
      </c>
      <c r="BE2" s="62" t="s">
        <v>62</v>
      </c>
      <c r="BF2" s="61" t="s">
        <v>61</v>
      </c>
      <c r="BG2" s="81" t="s">
        <v>62</v>
      </c>
      <c r="BH2" s="82" t="s">
        <v>63</v>
      </c>
      <c r="BI2" s="83" t="s">
        <v>64</v>
      </c>
      <c r="BJ2" s="309"/>
      <c r="BL2" s="61" t="s">
        <v>61</v>
      </c>
      <c r="BM2" s="81" t="s">
        <v>65</v>
      </c>
      <c r="BN2" s="61" t="s">
        <v>61</v>
      </c>
      <c r="BO2" s="81" t="s">
        <v>65</v>
      </c>
      <c r="BP2" s="61" t="s">
        <v>61</v>
      </c>
      <c r="BQ2" s="81" t="s">
        <v>65</v>
      </c>
      <c r="BR2" s="61" t="s">
        <v>61</v>
      </c>
      <c r="BS2" s="81" t="s">
        <v>65</v>
      </c>
      <c r="BT2" s="13" t="s">
        <v>61</v>
      </c>
      <c r="BU2" s="93" t="s">
        <v>65</v>
      </c>
      <c r="BV2" s="13" t="s">
        <v>61</v>
      </c>
      <c r="BW2" s="93" t="s">
        <v>65</v>
      </c>
      <c r="BX2" s="13" t="s">
        <v>61</v>
      </c>
      <c r="BY2" s="93" t="s">
        <v>65</v>
      </c>
      <c r="BZ2" s="13" t="s">
        <v>61</v>
      </c>
      <c r="CA2" s="93" t="s">
        <v>65</v>
      </c>
      <c r="CB2" s="13" t="s">
        <v>61</v>
      </c>
      <c r="CC2" s="93" t="s">
        <v>65</v>
      </c>
      <c r="CD2" s="13" t="s">
        <v>61</v>
      </c>
      <c r="CE2" s="93" t="s">
        <v>65</v>
      </c>
      <c r="CF2" s="13" t="s">
        <v>61</v>
      </c>
      <c r="CG2" s="93" t="s">
        <v>65</v>
      </c>
      <c r="CH2" s="13" t="s">
        <v>61</v>
      </c>
      <c r="CI2" s="93" t="s">
        <v>65</v>
      </c>
      <c r="CJ2" s="82" t="s">
        <v>63</v>
      </c>
      <c r="CK2" s="83" t="s">
        <v>64</v>
      </c>
      <c r="CL2" s="309"/>
      <c r="CM2" s="10" t="s">
        <v>30</v>
      </c>
    </row>
    <row r="3" spans="1:91" ht="120.75" hidden="1" thickBot="1" x14ac:dyDescent="0.3">
      <c r="A3" s="14" t="s">
        <v>66</v>
      </c>
      <c r="B3" s="15" t="s">
        <v>67</v>
      </c>
      <c r="C3" s="16" t="s">
        <v>68</v>
      </c>
      <c r="D3" s="17"/>
      <c r="E3" s="17"/>
      <c r="F3" s="17"/>
      <c r="G3" s="37" t="s">
        <v>69</v>
      </c>
      <c r="H3" s="17"/>
      <c r="I3" s="17"/>
      <c r="J3" s="17" t="s">
        <v>70</v>
      </c>
      <c r="K3" s="38">
        <v>0.15</v>
      </c>
      <c r="L3" s="38"/>
      <c r="M3" s="38"/>
      <c r="N3" s="38"/>
      <c r="O3" s="38"/>
      <c r="P3" s="38">
        <v>0.15</v>
      </c>
      <c r="Q3" s="17"/>
      <c r="R3" s="17"/>
      <c r="S3" s="17"/>
      <c r="T3" s="17"/>
      <c r="U3" s="38">
        <v>0.15</v>
      </c>
      <c r="V3" s="17"/>
      <c r="W3" s="17"/>
      <c r="X3" s="17"/>
      <c r="Y3" s="17"/>
      <c r="Z3" s="38">
        <v>0.15</v>
      </c>
      <c r="AA3" s="17"/>
      <c r="AB3" s="17"/>
      <c r="AC3" s="17"/>
      <c r="AD3" s="17"/>
      <c r="AE3" s="38">
        <v>0.15</v>
      </c>
      <c r="AF3" s="17" t="s">
        <v>71</v>
      </c>
      <c r="AG3" s="17" t="s">
        <v>72</v>
      </c>
      <c r="AH3" s="17"/>
      <c r="AI3" s="63"/>
      <c r="AJ3" s="64"/>
      <c r="AK3" s="65"/>
      <c r="AL3" s="75"/>
      <c r="AM3" s="76"/>
      <c r="AN3" s="75"/>
      <c r="AO3" s="76"/>
      <c r="AP3" s="75"/>
      <c r="AQ3" s="76"/>
      <c r="AR3" s="75"/>
      <c r="AS3" s="76"/>
      <c r="AT3" s="77"/>
      <c r="AU3" s="78"/>
      <c r="AV3" s="77"/>
      <c r="AW3" s="78"/>
      <c r="AX3" s="77"/>
      <c r="AY3" s="78"/>
      <c r="AZ3" s="77"/>
      <c r="BA3" s="78"/>
      <c r="BB3" s="77"/>
      <c r="BC3" s="78"/>
      <c r="BD3" s="77"/>
      <c r="BE3" s="78"/>
      <c r="BF3" s="75"/>
      <c r="BG3" s="76"/>
      <c r="BJ3" s="76"/>
      <c r="BL3" s="75"/>
      <c r="BM3" s="76"/>
      <c r="CL3" s="76"/>
    </row>
    <row r="4" spans="1:91" ht="32.25" hidden="1" customHeight="1" x14ac:dyDescent="0.3">
      <c r="A4" s="14" t="s">
        <v>66</v>
      </c>
      <c r="B4" s="16" t="s">
        <v>73</v>
      </c>
      <c r="C4" s="16" t="s">
        <v>74</v>
      </c>
      <c r="D4" s="17"/>
      <c r="E4" s="17"/>
      <c r="F4" s="17"/>
      <c r="G4" s="39">
        <v>1.702</v>
      </c>
      <c r="H4" s="17"/>
      <c r="I4" s="17"/>
      <c r="J4" s="17" t="s">
        <v>70</v>
      </c>
      <c r="K4" s="18">
        <v>550</v>
      </c>
      <c r="L4" s="18"/>
      <c r="M4" s="18"/>
      <c r="N4" s="18"/>
      <c r="O4" s="18"/>
      <c r="P4" s="18">
        <v>2.33</v>
      </c>
      <c r="Q4" s="17"/>
      <c r="R4" s="17"/>
      <c r="S4" s="17"/>
      <c r="T4" s="17"/>
      <c r="U4" s="18">
        <v>1.75</v>
      </c>
      <c r="V4" s="17"/>
      <c r="W4" s="17"/>
      <c r="X4" s="17"/>
      <c r="Y4" s="17"/>
      <c r="Z4" s="18">
        <v>1.75</v>
      </c>
      <c r="AA4" s="17"/>
      <c r="AB4" s="17"/>
      <c r="AC4" s="17"/>
      <c r="AD4" s="17"/>
      <c r="AE4" s="18">
        <v>6.38</v>
      </c>
      <c r="AF4" s="16" t="s">
        <v>71</v>
      </c>
      <c r="AG4" s="16" t="s">
        <v>72</v>
      </c>
      <c r="AH4" s="17"/>
      <c r="AI4" s="63"/>
      <c r="AJ4" s="66"/>
      <c r="AK4" s="67"/>
      <c r="AL4" s="75"/>
      <c r="AM4" s="76"/>
      <c r="AN4" s="75"/>
      <c r="AO4" s="76"/>
      <c r="AP4" s="75"/>
      <c r="AQ4" s="76"/>
      <c r="AR4" s="75"/>
      <c r="AS4" s="76"/>
      <c r="AT4" s="77"/>
      <c r="AU4" s="78"/>
      <c r="AV4" s="77"/>
      <c r="AW4" s="78"/>
      <c r="AX4" s="77"/>
      <c r="AY4" s="78"/>
      <c r="AZ4" s="77"/>
      <c r="BA4" s="78"/>
      <c r="BB4" s="77"/>
      <c r="BC4" s="78"/>
      <c r="BD4" s="77"/>
      <c r="BE4" s="78"/>
      <c r="BF4" s="75"/>
      <c r="BG4" s="76"/>
      <c r="BJ4" s="76"/>
      <c r="BL4" s="75"/>
      <c r="BM4" s="76"/>
      <c r="CL4" s="76"/>
    </row>
    <row r="5" spans="1:91" ht="150.75" hidden="1" thickBot="1" x14ac:dyDescent="0.3">
      <c r="A5" s="14" t="s">
        <v>66</v>
      </c>
      <c r="B5" s="16" t="s">
        <v>75</v>
      </c>
      <c r="C5" s="16" t="s">
        <v>76</v>
      </c>
      <c r="D5" s="17"/>
      <c r="E5" s="17"/>
      <c r="F5" s="17"/>
      <c r="G5" s="40" t="s">
        <v>69</v>
      </c>
      <c r="H5" s="17"/>
      <c r="I5" s="17"/>
      <c r="J5" s="17" t="s">
        <v>70</v>
      </c>
      <c r="K5" s="41">
        <v>0.15</v>
      </c>
      <c r="L5" s="41"/>
      <c r="M5" s="41"/>
      <c r="N5" s="41"/>
      <c r="O5" s="41"/>
      <c r="P5" s="41">
        <v>0.17</v>
      </c>
      <c r="Q5" s="17"/>
      <c r="R5" s="17"/>
      <c r="S5" s="17"/>
      <c r="T5" s="17"/>
      <c r="U5" s="41">
        <v>0.19</v>
      </c>
      <c r="V5" s="17"/>
      <c r="W5" s="17"/>
      <c r="X5" s="17"/>
      <c r="Y5" s="17"/>
      <c r="Z5" s="41">
        <v>0.2</v>
      </c>
      <c r="AA5" s="17"/>
      <c r="AB5" s="17"/>
      <c r="AC5" s="17"/>
      <c r="AD5" s="17"/>
      <c r="AE5" s="68">
        <v>0.2</v>
      </c>
      <c r="AF5" s="16" t="s">
        <v>71</v>
      </c>
      <c r="AG5" s="16" t="s">
        <v>77</v>
      </c>
      <c r="AH5" s="17"/>
      <c r="AI5" s="63"/>
      <c r="AJ5" s="66"/>
      <c r="AK5" s="67"/>
      <c r="AL5" s="75"/>
      <c r="AM5" s="76"/>
      <c r="AN5" s="75"/>
      <c r="AO5" s="76"/>
      <c r="AP5" s="75"/>
      <c r="AQ5" s="76"/>
      <c r="AR5" s="75"/>
      <c r="AS5" s="76"/>
      <c r="AT5" s="77"/>
      <c r="AU5" s="78"/>
      <c r="AV5" s="77"/>
      <c r="AW5" s="78"/>
      <c r="AX5" s="77"/>
      <c r="AY5" s="78"/>
      <c r="AZ5" s="77"/>
      <c r="BA5" s="78"/>
      <c r="BB5" s="77"/>
      <c r="BC5" s="78"/>
      <c r="BD5" s="77"/>
      <c r="BE5" s="78"/>
      <c r="BF5" s="75"/>
      <c r="BG5" s="76"/>
      <c r="BJ5" s="76"/>
      <c r="BL5" s="75"/>
      <c r="BM5" s="76"/>
      <c r="CL5" s="76"/>
    </row>
    <row r="6" spans="1:91" ht="150.75" hidden="1" thickBot="1" x14ac:dyDescent="0.3">
      <c r="A6" s="14" t="s">
        <v>66</v>
      </c>
      <c r="B6" s="16" t="s">
        <v>75</v>
      </c>
      <c r="C6" s="16" t="s">
        <v>78</v>
      </c>
      <c r="D6" s="17"/>
      <c r="E6" s="17"/>
      <c r="F6" s="17"/>
      <c r="G6" s="40">
        <v>1.0429999999999999</v>
      </c>
      <c r="H6" s="17"/>
      <c r="I6" s="17"/>
      <c r="J6" s="17" t="s">
        <v>70</v>
      </c>
      <c r="K6" s="18">
        <v>0</v>
      </c>
      <c r="L6" s="18"/>
      <c r="M6" s="18"/>
      <c r="N6" s="18"/>
      <c r="O6" s="18"/>
      <c r="P6" s="18">
        <v>820</v>
      </c>
      <c r="Q6" s="17"/>
      <c r="R6" s="17"/>
      <c r="S6" s="17"/>
      <c r="T6" s="17"/>
      <c r="U6" s="16">
        <v>800</v>
      </c>
      <c r="V6" s="17"/>
      <c r="W6" s="17"/>
      <c r="X6" s="17"/>
      <c r="Y6" s="17"/>
      <c r="Z6" s="16">
        <v>800</v>
      </c>
      <c r="AA6" s="17"/>
      <c r="AB6" s="17"/>
      <c r="AC6" s="17"/>
      <c r="AD6" s="17"/>
      <c r="AE6" s="16">
        <v>2.42</v>
      </c>
      <c r="AF6" s="16" t="s">
        <v>71</v>
      </c>
      <c r="AG6" s="16" t="s">
        <v>77</v>
      </c>
      <c r="AH6" s="17"/>
      <c r="AI6" s="63"/>
      <c r="AJ6" s="66"/>
      <c r="AK6" s="67"/>
      <c r="AL6" s="75"/>
      <c r="AM6" s="76"/>
      <c r="AN6" s="75"/>
      <c r="AO6" s="76"/>
      <c r="AP6" s="75"/>
      <c r="AQ6" s="76"/>
      <c r="AR6" s="75"/>
      <c r="AS6" s="76"/>
      <c r="AT6" s="77"/>
      <c r="AU6" s="78"/>
      <c r="AV6" s="77"/>
      <c r="AW6" s="78"/>
      <c r="AX6" s="77"/>
      <c r="AY6" s="78"/>
      <c r="AZ6" s="77"/>
      <c r="BA6" s="78"/>
      <c r="BB6" s="77"/>
      <c r="BC6" s="78"/>
      <c r="BD6" s="77"/>
      <c r="BE6" s="78"/>
      <c r="BF6" s="75"/>
      <c r="BG6" s="76"/>
      <c r="BJ6" s="76"/>
      <c r="BL6" s="75"/>
      <c r="BM6" s="76"/>
      <c r="CL6" s="76"/>
    </row>
    <row r="7" spans="1:91" ht="120.75" hidden="1" thickBot="1" x14ac:dyDescent="0.3">
      <c r="A7" s="14" t="s">
        <v>66</v>
      </c>
      <c r="B7" s="16" t="s">
        <v>79</v>
      </c>
      <c r="C7" s="18" t="s">
        <v>80</v>
      </c>
      <c r="D7" s="17"/>
      <c r="E7" s="17"/>
      <c r="F7" s="17"/>
      <c r="G7" s="39">
        <v>24</v>
      </c>
      <c r="H7" s="17"/>
      <c r="I7" s="17"/>
      <c r="J7" s="17" t="s">
        <v>70</v>
      </c>
      <c r="K7" s="18">
        <v>6</v>
      </c>
      <c r="L7" s="18"/>
      <c r="M7" s="18"/>
      <c r="N7" s="18"/>
      <c r="O7" s="18"/>
      <c r="P7" s="18">
        <v>10</v>
      </c>
      <c r="Q7" s="17"/>
      <c r="R7" s="17"/>
      <c r="S7" s="17"/>
      <c r="T7" s="17"/>
      <c r="U7" s="18">
        <v>10</v>
      </c>
      <c r="V7" s="17"/>
      <c r="W7" s="17"/>
      <c r="X7" s="17"/>
      <c r="Y7" s="17"/>
      <c r="Z7" s="18">
        <v>10</v>
      </c>
      <c r="AA7" s="17"/>
      <c r="AB7" s="17"/>
      <c r="AC7" s="17"/>
      <c r="AD7" s="17"/>
      <c r="AE7" s="18">
        <v>36</v>
      </c>
      <c r="AF7" s="18" t="s">
        <v>71</v>
      </c>
      <c r="AG7" s="18" t="s">
        <v>81</v>
      </c>
      <c r="AH7" s="17"/>
      <c r="AI7" s="63"/>
      <c r="AJ7" s="66"/>
      <c r="AK7" s="67"/>
      <c r="AL7" s="75"/>
      <c r="AM7" s="76"/>
      <c r="AN7" s="75"/>
      <c r="AO7" s="76"/>
      <c r="AP7" s="75"/>
      <c r="AQ7" s="76"/>
      <c r="AR7" s="75"/>
      <c r="AS7" s="76"/>
      <c r="AT7" s="77"/>
      <c r="AU7" s="78"/>
      <c r="AV7" s="77"/>
      <c r="AW7" s="78"/>
      <c r="AX7" s="77"/>
      <c r="AY7" s="78"/>
      <c r="AZ7" s="77"/>
      <c r="BA7" s="78"/>
      <c r="BB7" s="77"/>
      <c r="BC7" s="78"/>
      <c r="BD7" s="77"/>
      <c r="BE7" s="78"/>
      <c r="BF7" s="75"/>
      <c r="BG7" s="76"/>
      <c r="BJ7" s="76"/>
      <c r="BL7" s="75"/>
      <c r="BM7" s="76"/>
      <c r="CL7" s="76"/>
    </row>
    <row r="8" spans="1:91" ht="150.75" hidden="1" thickBot="1" x14ac:dyDescent="0.3">
      <c r="A8" s="14" t="s">
        <v>66</v>
      </c>
      <c r="B8" s="16" t="s">
        <v>75</v>
      </c>
      <c r="C8" s="16" t="s">
        <v>82</v>
      </c>
      <c r="D8" s="17"/>
      <c r="E8" s="17"/>
      <c r="F8" s="17"/>
      <c r="G8" s="42">
        <v>0.02</v>
      </c>
      <c r="H8" s="17"/>
      <c r="I8" s="17"/>
      <c r="J8" s="17" t="s">
        <v>70</v>
      </c>
      <c r="K8" s="41">
        <v>0.03</v>
      </c>
      <c r="L8" s="41"/>
      <c r="M8" s="41"/>
      <c r="N8" s="41"/>
      <c r="O8" s="41"/>
      <c r="P8" s="41">
        <v>0.03</v>
      </c>
      <c r="Q8" s="17"/>
      <c r="R8" s="17"/>
      <c r="S8" s="17"/>
      <c r="T8" s="17"/>
      <c r="U8" s="41">
        <v>0.03</v>
      </c>
      <c r="V8" s="17"/>
      <c r="W8" s="17"/>
      <c r="X8" s="17"/>
      <c r="Y8" s="17"/>
      <c r="Z8" s="41">
        <v>0.03</v>
      </c>
      <c r="AA8" s="17"/>
      <c r="AB8" s="17"/>
      <c r="AC8" s="17"/>
      <c r="AD8" s="17"/>
      <c r="AE8" s="41">
        <v>0.12</v>
      </c>
      <c r="AF8" s="17" t="s">
        <v>83</v>
      </c>
      <c r="AG8" s="16" t="s">
        <v>84</v>
      </c>
      <c r="AH8" s="17"/>
      <c r="AI8" s="63"/>
      <c r="AJ8" s="66"/>
      <c r="AK8" s="67"/>
      <c r="AL8" s="75"/>
      <c r="AM8" s="76"/>
      <c r="AN8" s="75"/>
      <c r="AO8" s="76"/>
      <c r="AP8" s="75"/>
      <c r="AQ8" s="76"/>
      <c r="AR8" s="75"/>
      <c r="AS8" s="76"/>
      <c r="AT8" s="77"/>
      <c r="AU8" s="78"/>
      <c r="AV8" s="77"/>
      <c r="AW8" s="78"/>
      <c r="AX8" s="77"/>
      <c r="AY8" s="78"/>
      <c r="AZ8" s="77"/>
      <c r="BA8" s="78"/>
      <c r="BB8" s="77"/>
      <c r="BC8" s="78"/>
      <c r="BD8" s="77"/>
      <c r="BE8" s="78"/>
      <c r="BF8" s="75"/>
      <c r="BG8" s="76"/>
      <c r="BJ8" s="76"/>
      <c r="BL8" s="75"/>
      <c r="BM8" s="76"/>
      <c r="CL8" s="76"/>
    </row>
    <row r="9" spans="1:91" ht="150.75" hidden="1" thickBot="1" x14ac:dyDescent="0.3">
      <c r="A9" s="14" t="s">
        <v>66</v>
      </c>
      <c r="B9" s="16" t="s">
        <v>75</v>
      </c>
      <c r="C9" s="16" t="s">
        <v>85</v>
      </c>
      <c r="D9" s="17"/>
      <c r="E9" s="17"/>
      <c r="F9" s="17"/>
      <c r="G9" s="40">
        <v>2</v>
      </c>
      <c r="H9" s="17"/>
      <c r="I9" s="17"/>
      <c r="J9" s="17" t="s">
        <v>70</v>
      </c>
      <c r="K9" s="16">
        <v>2</v>
      </c>
      <c r="L9" s="16"/>
      <c r="M9" s="16"/>
      <c r="N9" s="16"/>
      <c r="O9" s="16"/>
      <c r="P9" s="16">
        <v>2</v>
      </c>
      <c r="Q9" s="17"/>
      <c r="R9" s="17"/>
      <c r="S9" s="17"/>
      <c r="T9" s="17"/>
      <c r="U9" s="16">
        <v>2</v>
      </c>
      <c r="V9" s="17"/>
      <c r="W9" s="17"/>
      <c r="X9" s="17"/>
      <c r="Y9" s="17"/>
      <c r="Z9" s="16">
        <v>2</v>
      </c>
      <c r="AA9" s="17"/>
      <c r="AB9" s="17"/>
      <c r="AC9" s="17"/>
      <c r="AD9" s="17"/>
      <c r="AE9" s="16">
        <v>8</v>
      </c>
      <c r="AF9" s="17" t="s">
        <v>83</v>
      </c>
      <c r="AG9" s="16" t="s">
        <v>86</v>
      </c>
      <c r="AH9" s="17"/>
      <c r="AI9" s="63"/>
      <c r="AJ9" s="66"/>
      <c r="AK9" s="67"/>
      <c r="AL9" s="75"/>
      <c r="AM9" s="76"/>
      <c r="AN9" s="75"/>
      <c r="AO9" s="76"/>
      <c r="AP9" s="75"/>
      <c r="AQ9" s="76"/>
      <c r="AR9" s="75"/>
      <c r="AS9" s="76"/>
      <c r="AT9" s="77"/>
      <c r="AU9" s="78"/>
      <c r="AV9" s="77"/>
      <c r="AW9" s="78"/>
      <c r="AX9" s="77"/>
      <c r="AY9" s="78"/>
      <c r="AZ9" s="77"/>
      <c r="BA9" s="78"/>
      <c r="BB9" s="77"/>
      <c r="BC9" s="78"/>
      <c r="BD9" s="77"/>
      <c r="BE9" s="78"/>
      <c r="BF9" s="75"/>
      <c r="BG9" s="76"/>
      <c r="BJ9" s="76"/>
      <c r="BL9" s="75"/>
      <c r="BM9" s="76"/>
      <c r="CL9" s="76"/>
    </row>
    <row r="10" spans="1:91" ht="150.75" hidden="1" thickBot="1" x14ac:dyDescent="0.3">
      <c r="A10" s="14" t="s">
        <v>66</v>
      </c>
      <c r="B10" s="16" t="s">
        <v>75</v>
      </c>
      <c r="C10" s="16" t="s">
        <v>87</v>
      </c>
      <c r="D10" s="17"/>
      <c r="E10" s="17"/>
      <c r="F10" s="17"/>
      <c r="G10" s="40">
        <v>2</v>
      </c>
      <c r="H10" s="17"/>
      <c r="I10" s="17"/>
      <c r="J10" s="17" t="s">
        <v>70</v>
      </c>
      <c r="K10" s="16">
        <v>2</v>
      </c>
      <c r="L10" s="16"/>
      <c r="M10" s="16"/>
      <c r="N10" s="16"/>
      <c r="O10" s="16"/>
      <c r="P10" s="16">
        <v>2</v>
      </c>
      <c r="Q10" s="17"/>
      <c r="R10" s="17"/>
      <c r="S10" s="17"/>
      <c r="T10" s="17"/>
      <c r="U10" s="16">
        <v>2</v>
      </c>
      <c r="V10" s="17"/>
      <c r="W10" s="17"/>
      <c r="X10" s="17"/>
      <c r="Y10" s="17"/>
      <c r="Z10" s="16">
        <v>2</v>
      </c>
      <c r="AA10" s="17"/>
      <c r="AB10" s="17"/>
      <c r="AC10" s="17"/>
      <c r="AD10" s="17"/>
      <c r="AE10" s="16">
        <v>8</v>
      </c>
      <c r="AF10" s="17" t="s">
        <v>83</v>
      </c>
      <c r="AG10" s="16" t="s">
        <v>88</v>
      </c>
      <c r="AH10" s="17"/>
      <c r="AI10" s="63"/>
      <c r="AJ10" s="66"/>
      <c r="AK10" s="67"/>
      <c r="AL10" s="75"/>
      <c r="AM10" s="76"/>
      <c r="AN10" s="75"/>
      <c r="AO10" s="76"/>
      <c r="AP10" s="75"/>
      <c r="AQ10" s="76"/>
      <c r="AR10" s="75"/>
      <c r="AS10" s="76"/>
      <c r="AT10" s="77"/>
      <c r="AU10" s="78"/>
      <c r="AV10" s="77"/>
      <c r="AW10" s="78"/>
      <c r="AX10" s="77"/>
      <c r="AY10" s="78"/>
      <c r="AZ10" s="77"/>
      <c r="BA10" s="78"/>
      <c r="BB10" s="77"/>
      <c r="BC10" s="78"/>
      <c r="BD10" s="77"/>
      <c r="BE10" s="78"/>
      <c r="BF10" s="75"/>
      <c r="BG10" s="76"/>
      <c r="BJ10" s="76"/>
      <c r="BL10" s="75"/>
      <c r="BM10" s="76"/>
      <c r="CL10" s="76"/>
    </row>
    <row r="11" spans="1:91" ht="150.75" hidden="1" thickBot="1" x14ac:dyDescent="0.3">
      <c r="A11" s="14" t="s">
        <v>66</v>
      </c>
      <c r="B11" s="16" t="s">
        <v>75</v>
      </c>
      <c r="C11" s="18" t="s">
        <v>89</v>
      </c>
      <c r="D11" s="17"/>
      <c r="E11" s="17"/>
      <c r="F11" s="17"/>
      <c r="G11" s="39">
        <v>3</v>
      </c>
      <c r="H11" s="17"/>
      <c r="I11" s="17"/>
      <c r="J11" s="17" t="s">
        <v>70</v>
      </c>
      <c r="K11" s="18">
        <v>4</v>
      </c>
      <c r="L11" s="18"/>
      <c r="M11" s="18"/>
      <c r="N11" s="18"/>
      <c r="O11" s="18"/>
      <c r="P11" s="18">
        <v>4</v>
      </c>
      <c r="Q11" s="17"/>
      <c r="R11" s="17"/>
      <c r="S11" s="17"/>
      <c r="T11" s="17"/>
      <c r="U11" s="18">
        <v>4</v>
      </c>
      <c r="V11" s="17"/>
      <c r="W11" s="17"/>
      <c r="X11" s="17"/>
      <c r="Y11" s="17"/>
      <c r="Z11" s="18">
        <v>4</v>
      </c>
      <c r="AA11" s="17"/>
      <c r="AB11" s="17"/>
      <c r="AC11" s="17"/>
      <c r="AD11" s="17"/>
      <c r="AE11" s="18">
        <v>16</v>
      </c>
      <c r="AF11" s="17" t="s">
        <v>83</v>
      </c>
      <c r="AG11" s="19" t="s">
        <v>84</v>
      </c>
      <c r="AH11" s="17"/>
      <c r="AI11" s="63"/>
      <c r="AJ11" s="66"/>
      <c r="AK11" s="67"/>
      <c r="AL11" s="75"/>
      <c r="AM11" s="76"/>
      <c r="AN11" s="75"/>
      <c r="AO11" s="76"/>
      <c r="AP11" s="75"/>
      <c r="AQ11" s="76"/>
      <c r="AR11" s="75"/>
      <c r="AS11" s="76"/>
      <c r="AT11" s="77"/>
      <c r="AU11" s="78"/>
      <c r="AV11" s="77"/>
      <c r="AW11" s="78"/>
      <c r="AX11" s="77"/>
      <c r="AY11" s="78"/>
      <c r="AZ11" s="77"/>
      <c r="BA11" s="78"/>
      <c r="BB11" s="77"/>
      <c r="BC11" s="78"/>
      <c r="BD11" s="77"/>
      <c r="BE11" s="78"/>
      <c r="BF11" s="75"/>
      <c r="BG11" s="76"/>
      <c r="BJ11" s="76"/>
      <c r="BL11" s="75"/>
      <c r="BM11" s="76"/>
      <c r="CL11" s="76"/>
    </row>
    <row r="12" spans="1:91" ht="150.75" hidden="1" thickBot="1" x14ac:dyDescent="0.3">
      <c r="A12" s="14" t="s">
        <v>66</v>
      </c>
      <c r="B12" s="16" t="s">
        <v>75</v>
      </c>
      <c r="C12" s="18" t="s">
        <v>90</v>
      </c>
      <c r="D12" s="17"/>
      <c r="E12" s="17"/>
      <c r="F12" s="17"/>
      <c r="G12" s="39">
        <v>0</v>
      </c>
      <c r="H12" s="17"/>
      <c r="I12" s="17"/>
      <c r="J12" s="17" t="s">
        <v>70</v>
      </c>
      <c r="K12" s="18">
        <v>2.847</v>
      </c>
      <c r="L12" s="18"/>
      <c r="M12" s="18"/>
      <c r="N12" s="18"/>
      <c r="O12" s="18"/>
      <c r="P12" s="18">
        <v>2.847</v>
      </c>
      <c r="Q12" s="17"/>
      <c r="R12" s="17"/>
      <c r="S12" s="17"/>
      <c r="T12" s="17"/>
      <c r="U12" s="18">
        <v>2.847</v>
      </c>
      <c r="V12" s="17"/>
      <c r="W12" s="17"/>
      <c r="X12" s="17"/>
      <c r="Y12" s="17"/>
      <c r="Z12" s="18">
        <v>2.847</v>
      </c>
      <c r="AA12" s="17"/>
      <c r="AB12" s="17"/>
      <c r="AC12" s="17"/>
      <c r="AD12" s="17"/>
      <c r="AE12" s="18">
        <v>11.388</v>
      </c>
      <c r="AF12" s="18" t="s">
        <v>91</v>
      </c>
      <c r="AG12" s="18" t="s">
        <v>91</v>
      </c>
      <c r="AH12" s="17"/>
      <c r="AI12" s="63"/>
      <c r="AJ12" s="66"/>
      <c r="AK12" s="67"/>
      <c r="AL12" s="75"/>
      <c r="AM12" s="76"/>
      <c r="AN12" s="75"/>
      <c r="AO12" s="76"/>
      <c r="AP12" s="75"/>
      <c r="AQ12" s="76"/>
      <c r="AR12" s="75"/>
      <c r="AS12" s="76"/>
      <c r="AT12" s="77"/>
      <c r="AU12" s="78"/>
      <c r="AV12" s="77"/>
      <c r="AW12" s="78"/>
      <c r="AX12" s="77"/>
      <c r="AY12" s="78"/>
      <c r="AZ12" s="77"/>
      <c r="BA12" s="78"/>
      <c r="BB12" s="77"/>
      <c r="BC12" s="78"/>
      <c r="BD12" s="77"/>
      <c r="BE12" s="78"/>
      <c r="BF12" s="75"/>
      <c r="BG12" s="76"/>
      <c r="BJ12" s="76"/>
      <c r="BL12" s="75"/>
      <c r="BM12" s="76"/>
      <c r="CL12" s="76"/>
    </row>
    <row r="13" spans="1:91" ht="150.75" hidden="1" thickBot="1" x14ac:dyDescent="0.3">
      <c r="A13" s="14" t="s">
        <v>66</v>
      </c>
      <c r="B13" s="16" t="s">
        <v>75</v>
      </c>
      <c r="C13" s="18" t="s">
        <v>92</v>
      </c>
      <c r="D13" s="17"/>
      <c r="E13" s="17"/>
      <c r="F13" s="17"/>
      <c r="G13" s="39">
        <v>6.1349999999999998</v>
      </c>
      <c r="H13" s="17"/>
      <c r="I13" s="17"/>
      <c r="J13" s="17" t="s">
        <v>70</v>
      </c>
      <c r="K13" s="18">
        <v>5.0350000000000001</v>
      </c>
      <c r="L13" s="18"/>
      <c r="M13" s="18"/>
      <c r="N13" s="18"/>
      <c r="O13" s="18"/>
      <c r="P13" s="18">
        <v>3.3650000000000002</v>
      </c>
      <c r="Q13" s="17"/>
      <c r="R13" s="17"/>
      <c r="S13" s="17"/>
      <c r="T13" s="17"/>
      <c r="U13" s="18">
        <v>1.6950000000000001</v>
      </c>
      <c r="V13" s="17"/>
      <c r="W13" s="17"/>
      <c r="X13" s="17"/>
      <c r="Y13" s="17"/>
      <c r="Z13" s="18">
        <v>0</v>
      </c>
      <c r="AA13" s="17"/>
      <c r="AB13" s="17"/>
      <c r="AC13" s="17"/>
      <c r="AD13" s="17"/>
      <c r="AE13" s="18">
        <v>0</v>
      </c>
      <c r="AF13" s="18" t="s">
        <v>91</v>
      </c>
      <c r="AG13" s="18" t="s">
        <v>91</v>
      </c>
      <c r="AH13" s="17"/>
      <c r="AI13" s="63"/>
      <c r="AJ13" s="66"/>
      <c r="AK13" s="67"/>
      <c r="AL13" s="75"/>
      <c r="AM13" s="76"/>
      <c r="AN13" s="75"/>
      <c r="AO13" s="76"/>
      <c r="AP13" s="75"/>
      <c r="AQ13" s="76"/>
      <c r="AR13" s="75"/>
      <c r="AS13" s="76"/>
      <c r="AT13" s="77"/>
      <c r="AU13" s="78"/>
      <c r="AV13" s="77"/>
      <c r="AW13" s="78"/>
      <c r="AX13" s="77"/>
      <c r="AY13" s="78"/>
      <c r="AZ13" s="77"/>
      <c r="BA13" s="78"/>
      <c r="BB13" s="77"/>
      <c r="BC13" s="78"/>
      <c r="BD13" s="77"/>
      <c r="BE13" s="78"/>
      <c r="BF13" s="75"/>
      <c r="BG13" s="76"/>
      <c r="BJ13" s="76"/>
      <c r="BL13" s="75"/>
      <c r="BM13" s="76"/>
      <c r="CL13" s="76"/>
    </row>
    <row r="14" spans="1:91" ht="150.75" hidden="1" thickBot="1" x14ac:dyDescent="0.3">
      <c r="A14" s="14" t="s">
        <v>66</v>
      </c>
      <c r="B14" s="16" t="s">
        <v>75</v>
      </c>
      <c r="C14" s="17" t="s">
        <v>93</v>
      </c>
      <c r="D14" s="17"/>
      <c r="E14" s="17"/>
      <c r="F14" s="17"/>
      <c r="G14" s="43">
        <v>400</v>
      </c>
      <c r="H14" s="17"/>
      <c r="I14" s="17"/>
      <c r="J14" s="17" t="s">
        <v>70</v>
      </c>
      <c r="K14" s="17">
        <v>400</v>
      </c>
      <c r="L14" s="17"/>
      <c r="M14" s="17"/>
      <c r="N14" s="17"/>
      <c r="O14" s="17"/>
      <c r="P14" s="17">
        <v>290</v>
      </c>
      <c r="Q14" s="17"/>
      <c r="R14" s="17"/>
      <c r="S14" s="17"/>
      <c r="T14" s="17"/>
      <c r="U14" s="17">
        <v>290</v>
      </c>
      <c r="V14" s="17"/>
      <c r="W14" s="17"/>
      <c r="X14" s="17"/>
      <c r="Y14" s="17"/>
      <c r="Z14" s="17">
        <v>290</v>
      </c>
      <c r="AA14" s="17"/>
      <c r="AB14" s="17"/>
      <c r="AC14" s="17"/>
      <c r="AD14" s="17"/>
      <c r="AE14" s="16">
        <v>1.27</v>
      </c>
      <c r="AF14" s="17" t="s">
        <v>94</v>
      </c>
      <c r="AG14" s="17" t="s">
        <v>95</v>
      </c>
      <c r="AH14" s="17"/>
      <c r="AI14" s="63"/>
      <c r="AJ14" s="66"/>
      <c r="AK14" s="67"/>
      <c r="AL14" s="75"/>
      <c r="AM14" s="76"/>
      <c r="AN14" s="75"/>
      <c r="AO14" s="76"/>
      <c r="AP14" s="75"/>
      <c r="AQ14" s="76"/>
      <c r="AR14" s="75"/>
      <c r="AS14" s="76"/>
      <c r="AT14" s="77"/>
      <c r="AU14" s="78"/>
      <c r="AV14" s="77"/>
      <c r="AW14" s="78"/>
      <c r="AX14" s="77"/>
      <c r="AY14" s="78"/>
      <c r="AZ14" s="77"/>
      <c r="BA14" s="78"/>
      <c r="BB14" s="77"/>
      <c r="BC14" s="78"/>
      <c r="BD14" s="77"/>
      <c r="BE14" s="78"/>
      <c r="BF14" s="75"/>
      <c r="BG14" s="76"/>
      <c r="BJ14" s="76"/>
      <c r="BL14" s="75"/>
      <c r="BM14" s="76"/>
      <c r="CL14" s="76"/>
    </row>
    <row r="15" spans="1:91" ht="150.75" hidden="1" thickBot="1" x14ac:dyDescent="0.3">
      <c r="A15" s="14" t="s">
        <v>66</v>
      </c>
      <c r="B15" s="16" t="s">
        <v>75</v>
      </c>
      <c r="C15" s="19" t="s">
        <v>96</v>
      </c>
      <c r="D15" s="17"/>
      <c r="E15" s="17"/>
      <c r="F15" s="17"/>
      <c r="G15" s="44" t="s">
        <v>97</v>
      </c>
      <c r="H15" s="17"/>
      <c r="I15" s="17"/>
      <c r="J15" s="17" t="s">
        <v>70</v>
      </c>
      <c r="K15" s="45">
        <v>0.92</v>
      </c>
      <c r="L15" s="45"/>
      <c r="M15" s="45"/>
      <c r="N15" s="45"/>
      <c r="O15" s="45"/>
      <c r="P15" s="45">
        <v>0.92</v>
      </c>
      <c r="Q15" s="17"/>
      <c r="R15" s="17"/>
      <c r="S15" s="17"/>
      <c r="T15" s="17"/>
      <c r="U15" s="45">
        <v>0.92</v>
      </c>
      <c r="V15" s="17"/>
      <c r="W15" s="17"/>
      <c r="X15" s="17"/>
      <c r="Y15" s="17"/>
      <c r="Z15" s="45">
        <v>0.92</v>
      </c>
      <c r="AA15" s="17"/>
      <c r="AB15" s="17"/>
      <c r="AC15" s="17"/>
      <c r="AD15" s="17"/>
      <c r="AE15" s="18">
        <v>1</v>
      </c>
      <c r="AF15" s="19" t="s">
        <v>91</v>
      </c>
      <c r="AG15" s="19" t="s">
        <v>91</v>
      </c>
      <c r="AH15" s="17"/>
      <c r="AI15" s="63"/>
      <c r="AJ15" s="66"/>
      <c r="AK15" s="67"/>
      <c r="AL15" s="75"/>
      <c r="AM15" s="76"/>
      <c r="AN15" s="75"/>
      <c r="AO15" s="76"/>
      <c r="AP15" s="75"/>
      <c r="AQ15" s="76"/>
      <c r="AR15" s="75"/>
      <c r="AS15" s="76"/>
      <c r="AT15" s="77"/>
      <c r="AU15" s="78"/>
      <c r="AV15" s="77"/>
      <c r="AW15" s="78"/>
      <c r="AX15" s="77"/>
      <c r="AY15" s="78"/>
      <c r="AZ15" s="77"/>
      <c r="BA15" s="78"/>
      <c r="BB15" s="77"/>
      <c r="BC15" s="78"/>
      <c r="BD15" s="77"/>
      <c r="BE15" s="78"/>
      <c r="BF15" s="75"/>
      <c r="BG15" s="76"/>
      <c r="BJ15" s="76"/>
      <c r="BL15" s="75"/>
      <c r="BM15" s="76"/>
      <c r="CL15" s="76"/>
    </row>
    <row r="16" spans="1:91" ht="60.75" hidden="1" thickBot="1" x14ac:dyDescent="0.3">
      <c r="A16" s="14" t="s">
        <v>66</v>
      </c>
      <c r="B16" s="16" t="s">
        <v>98</v>
      </c>
      <c r="C16" s="16" t="s">
        <v>99</v>
      </c>
      <c r="D16" s="17"/>
      <c r="E16" s="17"/>
      <c r="F16" s="17"/>
      <c r="G16" s="40" t="s">
        <v>100</v>
      </c>
      <c r="H16" s="17"/>
      <c r="I16" s="17"/>
      <c r="J16" s="17" t="s">
        <v>70</v>
      </c>
      <c r="K16" s="16" t="s">
        <v>101</v>
      </c>
      <c r="L16" s="16"/>
      <c r="M16" s="16"/>
      <c r="N16" s="16"/>
      <c r="O16" s="16"/>
      <c r="P16" s="16" t="s">
        <v>102</v>
      </c>
      <c r="Q16" s="17"/>
      <c r="R16" s="17"/>
      <c r="S16" s="17"/>
      <c r="T16" s="17"/>
      <c r="U16" s="16" t="s">
        <v>103</v>
      </c>
      <c r="V16" s="17"/>
      <c r="W16" s="17"/>
      <c r="X16" s="17"/>
      <c r="Y16" s="17"/>
      <c r="Z16" s="16" t="s">
        <v>104</v>
      </c>
      <c r="AA16" s="17"/>
      <c r="AB16" s="17"/>
      <c r="AC16" s="17"/>
      <c r="AD16" s="17"/>
      <c r="AE16" s="16" t="s">
        <v>105</v>
      </c>
      <c r="AF16" s="16" t="s">
        <v>106</v>
      </c>
      <c r="AG16" s="16" t="s">
        <v>106</v>
      </c>
      <c r="AH16" s="17"/>
      <c r="AI16" s="63"/>
      <c r="AJ16" s="66"/>
      <c r="AK16" s="67"/>
      <c r="AL16" s="75"/>
      <c r="AM16" s="76"/>
      <c r="AN16" s="75"/>
      <c r="AO16" s="76"/>
      <c r="AP16" s="75"/>
      <c r="AQ16" s="76"/>
      <c r="AR16" s="75"/>
      <c r="AS16" s="76"/>
      <c r="AT16" s="77"/>
      <c r="AU16" s="78"/>
      <c r="AV16" s="77"/>
      <c r="AW16" s="78"/>
      <c r="AX16" s="77"/>
      <c r="AY16" s="78"/>
      <c r="AZ16" s="77"/>
      <c r="BA16" s="78"/>
      <c r="BB16" s="77"/>
      <c r="BC16" s="78"/>
      <c r="BD16" s="77"/>
      <c r="BE16" s="78"/>
      <c r="BF16" s="75"/>
      <c r="BG16" s="76"/>
      <c r="BJ16" s="76"/>
      <c r="BL16" s="75"/>
      <c r="BM16" s="76"/>
      <c r="CL16" s="76"/>
    </row>
    <row r="17" spans="1:90" ht="135.75" hidden="1" thickBot="1" x14ac:dyDescent="0.3">
      <c r="A17" s="14" t="s">
        <v>66</v>
      </c>
      <c r="B17" s="16" t="s">
        <v>107</v>
      </c>
      <c r="C17" s="16" t="s">
        <v>108</v>
      </c>
      <c r="D17" s="17"/>
      <c r="E17" s="17"/>
      <c r="F17" s="17"/>
      <c r="G17" s="40">
        <v>0</v>
      </c>
      <c r="H17" s="17"/>
      <c r="I17" s="17"/>
      <c r="J17" s="17" t="s">
        <v>70</v>
      </c>
      <c r="K17" s="16">
        <v>1</v>
      </c>
      <c r="L17" s="16"/>
      <c r="M17" s="16"/>
      <c r="N17" s="16"/>
      <c r="O17" s="16"/>
      <c r="P17" s="16">
        <v>1</v>
      </c>
      <c r="Q17" s="17"/>
      <c r="R17" s="17"/>
      <c r="S17" s="17"/>
      <c r="T17" s="17"/>
      <c r="U17" s="16">
        <v>1</v>
      </c>
      <c r="V17" s="17"/>
      <c r="W17" s="17"/>
      <c r="X17" s="17"/>
      <c r="Y17" s="17"/>
      <c r="Z17" s="16">
        <v>1</v>
      </c>
      <c r="AA17" s="17"/>
      <c r="AB17" s="17"/>
      <c r="AC17" s="17"/>
      <c r="AD17" s="17"/>
      <c r="AE17" s="16">
        <v>4</v>
      </c>
      <c r="AF17" s="17" t="s">
        <v>83</v>
      </c>
      <c r="AG17" s="16" t="s">
        <v>86</v>
      </c>
      <c r="AH17" s="17"/>
      <c r="AI17" s="63"/>
      <c r="AJ17" s="66"/>
      <c r="AK17" s="67"/>
      <c r="AL17" s="75"/>
      <c r="AM17" s="76"/>
      <c r="AN17" s="75"/>
      <c r="AO17" s="76"/>
      <c r="AP17" s="75"/>
      <c r="AQ17" s="76"/>
      <c r="AR17" s="75"/>
      <c r="AS17" s="76"/>
      <c r="AT17" s="77"/>
      <c r="AU17" s="78"/>
      <c r="AV17" s="77"/>
      <c r="AW17" s="78"/>
      <c r="AX17" s="77"/>
      <c r="AY17" s="78"/>
      <c r="AZ17" s="77"/>
      <c r="BA17" s="78"/>
      <c r="BB17" s="77"/>
      <c r="BC17" s="78"/>
      <c r="BD17" s="77"/>
      <c r="BE17" s="78"/>
      <c r="BF17" s="75"/>
      <c r="BG17" s="76"/>
      <c r="BJ17" s="76"/>
      <c r="BL17" s="75"/>
      <c r="BM17" s="76"/>
      <c r="CL17" s="76"/>
    </row>
    <row r="18" spans="1:90" ht="135.75" hidden="1" thickBot="1" x14ac:dyDescent="0.3">
      <c r="A18" s="14" t="s">
        <v>66</v>
      </c>
      <c r="B18" s="16" t="s">
        <v>107</v>
      </c>
      <c r="C18" s="18" t="s">
        <v>109</v>
      </c>
      <c r="D18" s="17"/>
      <c r="E18" s="17"/>
      <c r="F18" s="17"/>
      <c r="G18" s="40">
        <v>9</v>
      </c>
      <c r="H18" s="17"/>
      <c r="I18" s="17"/>
      <c r="J18" s="17" t="s">
        <v>70</v>
      </c>
      <c r="K18" s="18">
        <v>5</v>
      </c>
      <c r="L18" s="18"/>
      <c r="M18" s="18"/>
      <c r="N18" s="18"/>
      <c r="O18" s="18"/>
      <c r="P18" s="18">
        <v>3</v>
      </c>
      <c r="Q18" s="17"/>
      <c r="R18" s="17"/>
      <c r="S18" s="17"/>
      <c r="T18" s="17"/>
      <c r="U18" s="18">
        <v>3</v>
      </c>
      <c r="V18" s="17"/>
      <c r="W18" s="17"/>
      <c r="X18" s="17"/>
      <c r="Y18" s="17"/>
      <c r="Z18" s="18">
        <v>3</v>
      </c>
      <c r="AA18" s="17"/>
      <c r="AB18" s="17"/>
      <c r="AC18" s="17"/>
      <c r="AD18" s="17"/>
      <c r="AE18" s="18">
        <v>14</v>
      </c>
      <c r="AF18" s="16" t="s">
        <v>71</v>
      </c>
      <c r="AG18" s="16" t="s">
        <v>81</v>
      </c>
      <c r="AH18" s="17"/>
      <c r="AI18" s="63"/>
      <c r="AJ18" s="66"/>
      <c r="AK18" s="67"/>
      <c r="AL18" s="75"/>
      <c r="AM18" s="76"/>
      <c r="AN18" s="75"/>
      <c r="AO18" s="76"/>
      <c r="AP18" s="75"/>
      <c r="AQ18" s="76"/>
      <c r="AR18" s="75"/>
      <c r="AS18" s="76"/>
      <c r="AT18" s="77"/>
      <c r="AU18" s="78"/>
      <c r="AV18" s="77"/>
      <c r="AW18" s="78"/>
      <c r="AX18" s="77"/>
      <c r="AY18" s="78"/>
      <c r="AZ18" s="77"/>
      <c r="BA18" s="78"/>
      <c r="BB18" s="77"/>
      <c r="BC18" s="78"/>
      <c r="BD18" s="77"/>
      <c r="BE18" s="78"/>
      <c r="BF18" s="75"/>
      <c r="BG18" s="76"/>
      <c r="BJ18" s="76"/>
      <c r="BL18" s="75"/>
      <c r="BM18" s="76"/>
      <c r="CL18" s="76"/>
    </row>
    <row r="19" spans="1:90" ht="135.75" hidden="1" thickBot="1" x14ac:dyDescent="0.3">
      <c r="A19" s="14" t="s">
        <v>66</v>
      </c>
      <c r="B19" s="16" t="s">
        <v>110</v>
      </c>
      <c r="C19" s="18" t="s">
        <v>111</v>
      </c>
      <c r="D19" s="17"/>
      <c r="E19" s="17"/>
      <c r="F19" s="17"/>
      <c r="G19" s="39">
        <v>0</v>
      </c>
      <c r="H19" s="17"/>
      <c r="I19" s="17"/>
      <c r="J19" s="17" t="s">
        <v>70</v>
      </c>
      <c r="K19" s="18">
        <v>0</v>
      </c>
      <c r="L19" s="18"/>
      <c r="M19" s="18"/>
      <c r="N19" s="18"/>
      <c r="O19" s="18"/>
      <c r="P19" s="18">
        <v>1</v>
      </c>
      <c r="Q19" s="17"/>
      <c r="R19" s="17"/>
      <c r="S19" s="17"/>
      <c r="T19" s="17"/>
      <c r="U19" s="18">
        <v>2</v>
      </c>
      <c r="V19" s="17"/>
      <c r="W19" s="17"/>
      <c r="X19" s="17"/>
      <c r="Y19" s="17"/>
      <c r="Z19" s="18">
        <v>2</v>
      </c>
      <c r="AA19" s="17"/>
      <c r="AB19" s="17"/>
      <c r="AC19" s="17"/>
      <c r="AD19" s="17"/>
      <c r="AE19" s="18">
        <v>5</v>
      </c>
      <c r="AF19" s="18" t="s">
        <v>94</v>
      </c>
      <c r="AG19" s="19" t="s">
        <v>112</v>
      </c>
      <c r="AH19" s="17"/>
      <c r="AI19" s="63"/>
      <c r="AJ19" s="66"/>
      <c r="AK19" s="67"/>
      <c r="AL19" s="75"/>
      <c r="AM19" s="76"/>
      <c r="AN19" s="75"/>
      <c r="AO19" s="76"/>
      <c r="AP19" s="75"/>
      <c r="AQ19" s="76"/>
      <c r="AR19" s="75"/>
      <c r="AS19" s="76"/>
      <c r="AT19" s="77"/>
      <c r="AU19" s="78"/>
      <c r="AV19" s="77"/>
      <c r="AW19" s="78"/>
      <c r="AX19" s="77"/>
      <c r="AY19" s="78"/>
      <c r="AZ19" s="77"/>
      <c r="BA19" s="78"/>
      <c r="BB19" s="77"/>
      <c r="BC19" s="78"/>
      <c r="BD19" s="77"/>
      <c r="BE19" s="78"/>
      <c r="BF19" s="75"/>
      <c r="BG19" s="76"/>
      <c r="BJ19" s="76"/>
      <c r="BL19" s="75"/>
      <c r="BM19" s="76"/>
      <c r="CL19" s="76"/>
    </row>
    <row r="20" spans="1:90" ht="135.75" hidden="1" thickBot="1" x14ac:dyDescent="0.3">
      <c r="A20" s="14" t="s">
        <v>66</v>
      </c>
      <c r="B20" s="16" t="s">
        <v>107</v>
      </c>
      <c r="C20" s="16" t="s">
        <v>113</v>
      </c>
      <c r="D20" s="17"/>
      <c r="E20" s="17"/>
      <c r="F20" s="17"/>
      <c r="G20" s="40">
        <v>0</v>
      </c>
      <c r="H20" s="17"/>
      <c r="I20" s="17"/>
      <c r="J20" s="17" t="s">
        <v>70</v>
      </c>
      <c r="K20" s="16">
        <v>0</v>
      </c>
      <c r="L20" s="16"/>
      <c r="M20" s="16"/>
      <c r="N20" s="16"/>
      <c r="O20" s="16"/>
      <c r="P20" s="16">
        <v>1</v>
      </c>
      <c r="Q20" s="17"/>
      <c r="R20" s="17"/>
      <c r="S20" s="17"/>
      <c r="T20" s="17"/>
      <c r="U20" s="16">
        <v>1</v>
      </c>
      <c r="V20" s="17"/>
      <c r="W20" s="17"/>
      <c r="X20" s="17"/>
      <c r="Y20" s="17"/>
      <c r="Z20" s="16">
        <v>1</v>
      </c>
      <c r="AA20" s="17"/>
      <c r="AB20" s="17"/>
      <c r="AC20" s="17"/>
      <c r="AD20" s="17"/>
      <c r="AE20" s="16">
        <v>3</v>
      </c>
      <c r="AF20" s="16" t="s">
        <v>94</v>
      </c>
      <c r="AG20" s="17" t="s">
        <v>114</v>
      </c>
      <c r="AH20" s="17"/>
      <c r="AI20" s="63"/>
      <c r="AJ20" s="66"/>
      <c r="AK20" s="67"/>
      <c r="AL20" s="75"/>
      <c r="AM20" s="76"/>
      <c r="AN20" s="75"/>
      <c r="AO20" s="76"/>
      <c r="AP20" s="75"/>
      <c r="AQ20" s="76"/>
      <c r="AR20" s="75"/>
      <c r="AS20" s="76"/>
      <c r="AT20" s="77"/>
      <c r="AU20" s="78"/>
      <c r="AV20" s="77"/>
      <c r="AW20" s="78"/>
      <c r="AX20" s="77"/>
      <c r="AY20" s="78"/>
      <c r="AZ20" s="77"/>
      <c r="BA20" s="78"/>
      <c r="BB20" s="77"/>
      <c r="BC20" s="78"/>
      <c r="BD20" s="77"/>
      <c r="BE20" s="78"/>
      <c r="BF20" s="75"/>
      <c r="BG20" s="76"/>
      <c r="BJ20" s="76"/>
      <c r="BL20" s="75"/>
      <c r="BM20" s="76"/>
      <c r="CL20" s="76"/>
    </row>
    <row r="21" spans="1:90" ht="135.75" hidden="1" thickBot="1" x14ac:dyDescent="0.3">
      <c r="A21" s="14" t="s">
        <v>66</v>
      </c>
      <c r="B21" s="16" t="s">
        <v>107</v>
      </c>
      <c r="C21" s="16" t="s">
        <v>115</v>
      </c>
      <c r="D21" s="17"/>
      <c r="E21" s="17"/>
      <c r="F21" s="17"/>
      <c r="G21" s="40">
        <v>0</v>
      </c>
      <c r="H21" s="17"/>
      <c r="I21" s="17"/>
      <c r="J21" s="17" t="s">
        <v>70</v>
      </c>
      <c r="K21" s="16">
        <v>1</v>
      </c>
      <c r="L21" s="16"/>
      <c r="M21" s="16"/>
      <c r="N21" s="16"/>
      <c r="O21" s="16"/>
      <c r="P21" s="16">
        <v>1</v>
      </c>
      <c r="Q21" s="17"/>
      <c r="R21" s="17"/>
      <c r="S21" s="17"/>
      <c r="T21" s="17"/>
      <c r="U21" s="16">
        <v>1</v>
      </c>
      <c r="V21" s="17"/>
      <c r="W21" s="17"/>
      <c r="X21" s="17"/>
      <c r="Y21" s="17"/>
      <c r="Z21" s="16">
        <v>1</v>
      </c>
      <c r="AA21" s="17"/>
      <c r="AB21" s="17"/>
      <c r="AC21" s="17"/>
      <c r="AD21" s="17"/>
      <c r="AE21" s="16">
        <v>4</v>
      </c>
      <c r="AF21" s="16" t="s">
        <v>94</v>
      </c>
      <c r="AG21" s="17" t="s">
        <v>114</v>
      </c>
      <c r="AH21" s="17"/>
      <c r="AI21" s="63"/>
      <c r="AJ21" s="66"/>
      <c r="AK21" s="67"/>
      <c r="AL21" s="75"/>
      <c r="AM21" s="76"/>
      <c r="AN21" s="75"/>
      <c r="AO21" s="76"/>
      <c r="AP21" s="75"/>
      <c r="AQ21" s="76"/>
      <c r="AR21" s="75"/>
      <c r="AS21" s="76"/>
      <c r="AT21" s="77"/>
      <c r="AU21" s="78"/>
      <c r="AV21" s="77"/>
      <c r="AW21" s="78"/>
      <c r="AX21" s="77"/>
      <c r="AY21" s="78"/>
      <c r="AZ21" s="77"/>
      <c r="BA21" s="78"/>
      <c r="BB21" s="77"/>
      <c r="BC21" s="78"/>
      <c r="BD21" s="77"/>
      <c r="BE21" s="78"/>
      <c r="BF21" s="75"/>
      <c r="BG21" s="76"/>
      <c r="BJ21" s="76"/>
      <c r="BL21" s="75"/>
      <c r="BM21" s="76"/>
      <c r="CL21" s="76"/>
    </row>
    <row r="22" spans="1:90" ht="150.75" hidden="1" thickBot="1" x14ac:dyDescent="0.3">
      <c r="A22" s="14" t="s">
        <v>66</v>
      </c>
      <c r="B22" s="16" t="s">
        <v>116</v>
      </c>
      <c r="C22" s="16" t="s">
        <v>117</v>
      </c>
      <c r="D22" s="17"/>
      <c r="E22" s="17"/>
      <c r="F22" s="17"/>
      <c r="G22" s="40">
        <v>0</v>
      </c>
      <c r="H22" s="17"/>
      <c r="I22" s="17"/>
      <c r="J22" s="17" t="s">
        <v>70</v>
      </c>
      <c r="K22" s="46">
        <v>1</v>
      </c>
      <c r="L22" s="46"/>
      <c r="M22" s="46"/>
      <c r="N22" s="46"/>
      <c r="O22" s="46"/>
      <c r="P22" s="41">
        <v>1</v>
      </c>
      <c r="Q22" s="17"/>
      <c r="R22" s="17"/>
      <c r="S22" s="17"/>
      <c r="T22" s="17"/>
      <c r="U22" s="41">
        <v>1</v>
      </c>
      <c r="V22" s="17"/>
      <c r="W22" s="17"/>
      <c r="X22" s="17"/>
      <c r="Y22" s="17"/>
      <c r="Z22" s="41">
        <v>1</v>
      </c>
      <c r="AA22" s="17"/>
      <c r="AB22" s="17"/>
      <c r="AC22" s="17"/>
      <c r="AD22" s="17"/>
      <c r="AE22" s="41">
        <v>1</v>
      </c>
      <c r="AF22" s="16" t="s">
        <v>118</v>
      </c>
      <c r="AG22" s="16" t="s">
        <v>119</v>
      </c>
      <c r="AH22" s="17"/>
      <c r="AI22" s="63"/>
      <c r="AJ22" s="66"/>
      <c r="AK22" s="67"/>
      <c r="AL22" s="75"/>
      <c r="AM22" s="76"/>
      <c r="AN22" s="75"/>
      <c r="AO22" s="76"/>
      <c r="AP22" s="75"/>
      <c r="AQ22" s="76"/>
      <c r="AR22" s="75"/>
      <c r="AS22" s="76"/>
      <c r="AT22" s="77"/>
      <c r="AU22" s="78"/>
      <c r="AV22" s="77"/>
      <c r="AW22" s="78"/>
      <c r="AX22" s="77"/>
      <c r="AY22" s="78"/>
      <c r="AZ22" s="77"/>
      <c r="BA22" s="78"/>
      <c r="BB22" s="77"/>
      <c r="BC22" s="78"/>
      <c r="BD22" s="77"/>
      <c r="BE22" s="78"/>
      <c r="BF22" s="75"/>
      <c r="BG22" s="76"/>
      <c r="BJ22" s="76"/>
      <c r="BL22" s="75"/>
      <c r="BM22" s="76"/>
      <c r="CL22" s="76"/>
    </row>
    <row r="23" spans="1:90" ht="210.75" hidden="1" thickBot="1" x14ac:dyDescent="0.3">
      <c r="A23" s="14" t="s">
        <v>66</v>
      </c>
      <c r="B23" s="16" t="s">
        <v>120</v>
      </c>
      <c r="C23" s="18" t="s">
        <v>121</v>
      </c>
      <c r="D23" s="17"/>
      <c r="E23" s="17"/>
      <c r="F23" s="17"/>
      <c r="G23" s="39" t="s">
        <v>69</v>
      </c>
      <c r="H23" s="17"/>
      <c r="I23" s="17"/>
      <c r="J23" s="17" t="s">
        <v>70</v>
      </c>
      <c r="K23" s="18">
        <v>300</v>
      </c>
      <c r="L23" s="18"/>
      <c r="M23" s="18"/>
      <c r="N23" s="18"/>
      <c r="O23" s="18"/>
      <c r="P23" s="18">
        <v>1000</v>
      </c>
      <c r="Q23" s="17"/>
      <c r="R23" s="17"/>
      <c r="S23" s="17"/>
      <c r="T23" s="17"/>
      <c r="U23" s="18">
        <v>1000</v>
      </c>
      <c r="V23" s="17"/>
      <c r="W23" s="17"/>
      <c r="X23" s="17"/>
      <c r="Y23" s="17"/>
      <c r="Z23" s="18">
        <v>1000</v>
      </c>
      <c r="AA23" s="17"/>
      <c r="AB23" s="17"/>
      <c r="AC23" s="17"/>
      <c r="AD23" s="17"/>
      <c r="AE23" s="18">
        <v>3300</v>
      </c>
      <c r="AF23" s="18" t="s">
        <v>71</v>
      </c>
      <c r="AG23" s="19" t="s">
        <v>72</v>
      </c>
      <c r="AH23" s="17"/>
      <c r="AI23" s="63"/>
      <c r="AJ23" s="66"/>
      <c r="AK23" s="67"/>
      <c r="AL23" s="75"/>
      <c r="AM23" s="76"/>
      <c r="AN23" s="75"/>
      <c r="AO23" s="76"/>
      <c r="AP23" s="75"/>
      <c r="AQ23" s="76"/>
      <c r="AR23" s="75"/>
      <c r="AS23" s="76"/>
      <c r="AT23" s="77"/>
      <c r="AU23" s="78"/>
      <c r="AV23" s="77"/>
      <c r="AW23" s="78"/>
      <c r="AX23" s="77"/>
      <c r="AY23" s="78"/>
      <c r="AZ23" s="77"/>
      <c r="BA23" s="78"/>
      <c r="BB23" s="77"/>
      <c r="BC23" s="78"/>
      <c r="BD23" s="77"/>
      <c r="BE23" s="78"/>
      <c r="BF23" s="75"/>
      <c r="BG23" s="76"/>
      <c r="BJ23" s="76"/>
      <c r="BL23" s="75"/>
      <c r="BM23" s="76"/>
      <c r="CL23" s="76"/>
    </row>
    <row r="24" spans="1:90" ht="210.75" hidden="1" thickBot="1" x14ac:dyDescent="0.3">
      <c r="A24" s="14" t="s">
        <v>66</v>
      </c>
      <c r="B24" s="16" t="s">
        <v>120</v>
      </c>
      <c r="C24" s="18" t="s">
        <v>122</v>
      </c>
      <c r="D24" s="17"/>
      <c r="E24" s="17"/>
      <c r="F24" s="17"/>
      <c r="G24" s="39">
        <v>0</v>
      </c>
      <c r="H24" s="17"/>
      <c r="I24" s="17"/>
      <c r="J24" s="17" t="s">
        <v>70</v>
      </c>
      <c r="K24" s="18">
        <v>100</v>
      </c>
      <c r="L24" s="18"/>
      <c r="M24" s="18"/>
      <c r="N24" s="18"/>
      <c r="O24" s="18"/>
      <c r="P24" s="18">
        <v>100</v>
      </c>
      <c r="Q24" s="17"/>
      <c r="R24" s="17"/>
      <c r="S24" s="17"/>
      <c r="T24" s="17"/>
      <c r="U24" s="18">
        <v>100</v>
      </c>
      <c r="V24" s="17"/>
      <c r="W24" s="17"/>
      <c r="X24" s="17"/>
      <c r="Y24" s="17"/>
      <c r="Z24" s="18">
        <v>100</v>
      </c>
      <c r="AA24" s="17"/>
      <c r="AB24" s="17"/>
      <c r="AC24" s="17"/>
      <c r="AD24" s="17"/>
      <c r="AE24" s="18">
        <v>400</v>
      </c>
      <c r="AF24" s="18" t="s">
        <v>71</v>
      </c>
      <c r="AG24" s="19" t="s">
        <v>123</v>
      </c>
      <c r="AH24" s="17"/>
      <c r="AI24" s="63"/>
      <c r="AJ24" s="66"/>
      <c r="AK24" s="67"/>
      <c r="AL24" s="75"/>
      <c r="AM24" s="76"/>
      <c r="AN24" s="75"/>
      <c r="AO24" s="76"/>
      <c r="AP24" s="75"/>
      <c r="AQ24" s="76"/>
      <c r="AR24" s="75"/>
      <c r="AS24" s="76"/>
      <c r="AT24" s="77"/>
      <c r="AU24" s="78"/>
      <c r="AV24" s="77"/>
      <c r="AW24" s="78"/>
      <c r="AX24" s="77"/>
      <c r="AY24" s="78"/>
      <c r="AZ24" s="77"/>
      <c r="BA24" s="78"/>
      <c r="BB24" s="77"/>
      <c r="BC24" s="78"/>
      <c r="BD24" s="77"/>
      <c r="BE24" s="78"/>
      <c r="BF24" s="75"/>
      <c r="BG24" s="76"/>
      <c r="BJ24" s="76"/>
      <c r="BL24" s="75"/>
      <c r="BM24" s="76"/>
      <c r="CL24" s="76"/>
    </row>
    <row r="25" spans="1:90" ht="135.75" hidden="1" thickBot="1" x14ac:dyDescent="0.3">
      <c r="A25" s="14" t="s">
        <v>66</v>
      </c>
      <c r="B25" s="16" t="s">
        <v>124</v>
      </c>
      <c r="C25" s="16" t="s">
        <v>125</v>
      </c>
      <c r="D25" s="17"/>
      <c r="E25" s="17"/>
      <c r="F25" s="17"/>
      <c r="G25" s="40">
        <v>0</v>
      </c>
      <c r="H25" s="17"/>
      <c r="I25" s="17"/>
      <c r="J25" s="17" t="s">
        <v>70</v>
      </c>
      <c r="K25" s="16">
        <v>0</v>
      </c>
      <c r="L25" s="16"/>
      <c r="M25" s="16"/>
      <c r="N25" s="16"/>
      <c r="O25" s="16"/>
      <c r="P25" s="16">
        <v>1</v>
      </c>
      <c r="Q25" s="17"/>
      <c r="R25" s="17"/>
      <c r="S25" s="17"/>
      <c r="T25" s="17"/>
      <c r="U25" s="16">
        <v>1</v>
      </c>
      <c r="V25" s="17"/>
      <c r="W25" s="17"/>
      <c r="X25" s="17"/>
      <c r="Y25" s="17"/>
      <c r="Z25" s="16">
        <v>1</v>
      </c>
      <c r="AA25" s="17"/>
      <c r="AB25" s="17"/>
      <c r="AC25" s="17"/>
      <c r="AD25" s="17"/>
      <c r="AE25" s="16">
        <v>3</v>
      </c>
      <c r="AF25" s="16" t="s">
        <v>94</v>
      </c>
      <c r="AG25" s="17" t="s">
        <v>114</v>
      </c>
      <c r="AH25" s="17"/>
      <c r="AI25" s="63"/>
      <c r="AJ25" s="66"/>
      <c r="AK25" s="67"/>
      <c r="AL25" s="75"/>
      <c r="AM25" s="76"/>
      <c r="AN25" s="75"/>
      <c r="AO25" s="76"/>
      <c r="AP25" s="75"/>
      <c r="AQ25" s="76"/>
      <c r="AR25" s="75"/>
      <c r="AS25" s="76"/>
      <c r="AT25" s="77"/>
      <c r="AU25" s="78"/>
      <c r="AV25" s="77"/>
      <c r="AW25" s="78"/>
      <c r="AX25" s="77"/>
      <c r="AY25" s="78"/>
      <c r="AZ25" s="77"/>
      <c r="BA25" s="78"/>
      <c r="BB25" s="77"/>
      <c r="BC25" s="78"/>
      <c r="BD25" s="77"/>
      <c r="BE25" s="78"/>
      <c r="BF25" s="75"/>
      <c r="BG25" s="76"/>
      <c r="BJ25" s="76"/>
      <c r="BL25" s="75"/>
      <c r="BM25" s="76"/>
      <c r="CL25" s="76"/>
    </row>
    <row r="26" spans="1:90" ht="180.75" hidden="1" thickBot="1" x14ac:dyDescent="0.3">
      <c r="A26" s="14" t="s">
        <v>66</v>
      </c>
      <c r="B26" s="16" t="s">
        <v>126</v>
      </c>
      <c r="C26" s="16" t="s">
        <v>127</v>
      </c>
      <c r="D26" s="17"/>
      <c r="E26" s="17"/>
      <c r="F26" s="17"/>
      <c r="G26" s="40">
        <v>0</v>
      </c>
      <c r="H26" s="17"/>
      <c r="I26" s="17"/>
      <c r="J26" s="17" t="s">
        <v>70</v>
      </c>
      <c r="K26" s="16">
        <v>90</v>
      </c>
      <c r="L26" s="16"/>
      <c r="M26" s="16"/>
      <c r="N26" s="16"/>
      <c r="O26" s="16"/>
      <c r="P26" s="16">
        <v>130</v>
      </c>
      <c r="Q26" s="17"/>
      <c r="R26" s="17"/>
      <c r="S26" s="17"/>
      <c r="T26" s="17"/>
      <c r="U26" s="16">
        <v>140</v>
      </c>
      <c r="V26" s="17"/>
      <c r="W26" s="17"/>
      <c r="X26" s="17"/>
      <c r="Y26" s="17"/>
      <c r="Z26" s="16">
        <v>140</v>
      </c>
      <c r="AA26" s="17"/>
      <c r="AB26" s="17"/>
      <c r="AC26" s="17"/>
      <c r="AD26" s="17"/>
      <c r="AE26" s="16">
        <v>500</v>
      </c>
      <c r="AF26" s="16" t="s">
        <v>71</v>
      </c>
      <c r="AG26" s="16" t="s">
        <v>128</v>
      </c>
      <c r="AH26" s="17"/>
      <c r="AI26" s="63"/>
      <c r="AJ26" s="66"/>
      <c r="AK26" s="67"/>
      <c r="AL26" s="75"/>
      <c r="AM26" s="76"/>
      <c r="AN26" s="75"/>
      <c r="AO26" s="76"/>
      <c r="AP26" s="75"/>
      <c r="AQ26" s="76"/>
      <c r="AR26" s="75"/>
      <c r="AS26" s="76"/>
      <c r="AT26" s="77"/>
      <c r="AU26" s="78"/>
      <c r="AV26" s="77"/>
      <c r="AW26" s="78"/>
      <c r="AX26" s="77"/>
      <c r="AY26" s="78"/>
      <c r="AZ26" s="77"/>
      <c r="BA26" s="78"/>
      <c r="BB26" s="77"/>
      <c r="BC26" s="78"/>
      <c r="BD26" s="77"/>
      <c r="BE26" s="78"/>
      <c r="BF26" s="75"/>
      <c r="BG26" s="76"/>
      <c r="BJ26" s="76"/>
      <c r="BL26" s="75"/>
      <c r="BM26" s="76"/>
      <c r="CL26" s="76"/>
    </row>
    <row r="27" spans="1:90" ht="165.75" hidden="1" thickBot="1" x14ac:dyDescent="0.3">
      <c r="A27" s="14" t="s">
        <v>66</v>
      </c>
      <c r="B27" s="16" t="s">
        <v>129</v>
      </c>
      <c r="C27" s="16" t="s">
        <v>130</v>
      </c>
      <c r="D27" s="17"/>
      <c r="E27" s="17"/>
      <c r="F27" s="17"/>
      <c r="G27" s="40" t="s">
        <v>131</v>
      </c>
      <c r="H27" s="17"/>
      <c r="I27" s="17"/>
      <c r="J27" s="17" t="s">
        <v>70</v>
      </c>
      <c r="K27" s="16" t="s">
        <v>132</v>
      </c>
      <c r="L27" s="16"/>
      <c r="M27" s="16"/>
      <c r="N27" s="16"/>
      <c r="O27" s="16"/>
      <c r="P27" s="16" t="s">
        <v>133</v>
      </c>
      <c r="Q27" s="17"/>
      <c r="R27" s="17"/>
      <c r="S27" s="17"/>
      <c r="T27" s="17"/>
      <c r="U27" s="16" t="s">
        <v>134</v>
      </c>
      <c r="V27" s="17"/>
      <c r="W27" s="17"/>
      <c r="X27" s="17"/>
      <c r="Y27" s="17"/>
      <c r="Z27" s="16" t="s">
        <v>135</v>
      </c>
      <c r="AA27" s="17"/>
      <c r="AB27" s="17"/>
      <c r="AC27" s="17"/>
      <c r="AD27" s="17"/>
      <c r="AE27" s="16" t="s">
        <v>136</v>
      </c>
      <c r="AF27" s="16" t="s">
        <v>106</v>
      </c>
      <c r="AG27" s="16" t="s">
        <v>106</v>
      </c>
      <c r="AH27" s="17"/>
      <c r="AI27" s="63"/>
      <c r="AJ27" s="66"/>
      <c r="AK27" s="67"/>
      <c r="AL27" s="75"/>
      <c r="AM27" s="76"/>
      <c r="AN27" s="75"/>
      <c r="AO27" s="76"/>
      <c r="AP27" s="75"/>
      <c r="AQ27" s="76"/>
      <c r="AR27" s="75"/>
      <c r="AS27" s="76"/>
      <c r="AT27" s="77"/>
      <c r="AU27" s="78"/>
      <c r="AV27" s="77"/>
      <c r="AW27" s="78"/>
      <c r="AX27" s="77"/>
      <c r="AY27" s="78"/>
      <c r="AZ27" s="77"/>
      <c r="BA27" s="78"/>
      <c r="BB27" s="77"/>
      <c r="BC27" s="78"/>
      <c r="BD27" s="77"/>
      <c r="BE27" s="78"/>
      <c r="BF27" s="75"/>
      <c r="BG27" s="76"/>
      <c r="BJ27" s="76"/>
      <c r="BL27" s="75"/>
      <c r="BM27" s="76"/>
      <c r="CL27" s="76"/>
    </row>
    <row r="28" spans="1:90" ht="60.75" hidden="1" thickBot="1" x14ac:dyDescent="0.3">
      <c r="A28" s="14" t="s">
        <v>66</v>
      </c>
      <c r="B28" s="16" t="s">
        <v>137</v>
      </c>
      <c r="C28" s="16" t="s">
        <v>138</v>
      </c>
      <c r="D28" s="17"/>
      <c r="E28" s="17"/>
      <c r="F28" s="17"/>
      <c r="G28" s="40">
        <v>360</v>
      </c>
      <c r="H28" s="17"/>
      <c r="I28" s="17"/>
      <c r="J28" s="17" t="s">
        <v>70</v>
      </c>
      <c r="K28" s="16">
        <v>90</v>
      </c>
      <c r="L28" s="16"/>
      <c r="M28" s="16"/>
      <c r="N28" s="16"/>
      <c r="O28" s="16"/>
      <c r="P28" s="16">
        <v>90</v>
      </c>
      <c r="Q28" s="17"/>
      <c r="R28" s="17"/>
      <c r="S28" s="17"/>
      <c r="T28" s="17"/>
      <c r="U28" s="16">
        <v>90</v>
      </c>
      <c r="V28" s="17"/>
      <c r="W28" s="17"/>
      <c r="X28" s="17"/>
      <c r="Y28" s="17"/>
      <c r="Z28" s="16">
        <v>90</v>
      </c>
      <c r="AA28" s="17"/>
      <c r="AB28" s="17"/>
      <c r="AC28" s="17"/>
      <c r="AD28" s="17"/>
      <c r="AE28" s="16">
        <v>360</v>
      </c>
      <c r="AF28" s="16" t="s">
        <v>71</v>
      </c>
      <c r="AG28" s="16" t="s">
        <v>81</v>
      </c>
      <c r="AH28" s="17"/>
      <c r="AI28" s="63"/>
      <c r="AJ28" s="66"/>
      <c r="AK28" s="67"/>
      <c r="AL28" s="75"/>
      <c r="AM28" s="76"/>
      <c r="AN28" s="75"/>
      <c r="AO28" s="76"/>
      <c r="AP28" s="75"/>
      <c r="AQ28" s="76"/>
      <c r="AR28" s="75"/>
      <c r="AS28" s="76"/>
      <c r="AT28" s="77"/>
      <c r="AU28" s="78"/>
      <c r="AV28" s="77"/>
      <c r="AW28" s="78"/>
      <c r="AX28" s="77"/>
      <c r="AY28" s="78"/>
      <c r="AZ28" s="77"/>
      <c r="BA28" s="78"/>
      <c r="BB28" s="77"/>
      <c r="BC28" s="78"/>
      <c r="BD28" s="77"/>
      <c r="BE28" s="78"/>
      <c r="BF28" s="75"/>
      <c r="BG28" s="76"/>
      <c r="BJ28" s="76"/>
      <c r="BL28" s="75"/>
      <c r="BM28" s="76"/>
      <c r="CL28" s="76"/>
    </row>
    <row r="29" spans="1:90" ht="60.75" hidden="1" thickBot="1" x14ac:dyDescent="0.3">
      <c r="A29" s="14" t="s">
        <v>66</v>
      </c>
      <c r="B29" s="16" t="s">
        <v>137</v>
      </c>
      <c r="C29" s="16" t="s">
        <v>139</v>
      </c>
      <c r="D29" s="17"/>
      <c r="E29" s="17"/>
      <c r="F29" s="17"/>
      <c r="G29" s="40">
        <v>22</v>
      </c>
      <c r="H29" s="17"/>
      <c r="I29" s="17"/>
      <c r="J29" s="17" t="s">
        <v>70</v>
      </c>
      <c r="K29" s="16">
        <v>6</v>
      </c>
      <c r="L29" s="16"/>
      <c r="M29" s="16"/>
      <c r="N29" s="16"/>
      <c r="O29" s="16"/>
      <c r="P29" s="16">
        <v>6</v>
      </c>
      <c r="Q29" s="17"/>
      <c r="R29" s="17"/>
      <c r="S29" s="17"/>
      <c r="T29" s="17"/>
      <c r="U29" s="16">
        <v>6</v>
      </c>
      <c r="V29" s="17"/>
      <c r="W29" s="17"/>
      <c r="X29" s="17"/>
      <c r="Y29" s="17"/>
      <c r="Z29" s="16">
        <v>6</v>
      </c>
      <c r="AA29" s="17"/>
      <c r="AB29" s="17"/>
      <c r="AC29" s="17"/>
      <c r="AD29" s="17"/>
      <c r="AE29" s="16">
        <v>24</v>
      </c>
      <c r="AF29" s="16" t="s">
        <v>71</v>
      </c>
      <c r="AG29" s="16" t="s">
        <v>81</v>
      </c>
      <c r="AH29" s="17"/>
      <c r="AI29" s="63"/>
      <c r="AJ29" s="66"/>
      <c r="AK29" s="67"/>
      <c r="AL29" s="75"/>
      <c r="AM29" s="76"/>
      <c r="AN29" s="75"/>
      <c r="AO29" s="76"/>
      <c r="AP29" s="75"/>
      <c r="AQ29" s="76"/>
      <c r="AR29" s="75"/>
      <c r="AS29" s="76"/>
      <c r="AT29" s="77"/>
      <c r="AU29" s="78"/>
      <c r="AV29" s="77"/>
      <c r="AW29" s="78"/>
      <c r="AX29" s="77"/>
      <c r="AY29" s="78"/>
      <c r="AZ29" s="77"/>
      <c r="BA29" s="78"/>
      <c r="BB29" s="77"/>
      <c r="BC29" s="78"/>
      <c r="BD29" s="77"/>
      <c r="BE29" s="78"/>
      <c r="BF29" s="75"/>
      <c r="BG29" s="76"/>
      <c r="BJ29" s="76"/>
      <c r="BL29" s="75"/>
      <c r="BM29" s="76"/>
      <c r="CL29" s="76"/>
    </row>
    <row r="30" spans="1:90" ht="135.75" hidden="1" thickBot="1" x14ac:dyDescent="0.3">
      <c r="A30" s="14" t="s">
        <v>66</v>
      </c>
      <c r="B30" s="16" t="s">
        <v>140</v>
      </c>
      <c r="C30" s="16" t="s">
        <v>141</v>
      </c>
      <c r="D30" s="17"/>
      <c r="E30" s="17"/>
      <c r="F30" s="17"/>
      <c r="G30" s="40">
        <v>10</v>
      </c>
      <c r="H30" s="17"/>
      <c r="I30" s="17"/>
      <c r="J30" s="17" t="s">
        <v>70</v>
      </c>
      <c r="K30" s="16">
        <v>13</v>
      </c>
      <c r="L30" s="16"/>
      <c r="M30" s="16"/>
      <c r="N30" s="16"/>
      <c r="O30" s="16"/>
      <c r="P30" s="16">
        <v>13</v>
      </c>
      <c r="Q30" s="17"/>
      <c r="R30" s="17"/>
      <c r="S30" s="17"/>
      <c r="T30" s="17"/>
      <c r="U30" s="16">
        <v>13</v>
      </c>
      <c r="V30" s="17"/>
      <c r="W30" s="17"/>
      <c r="X30" s="17"/>
      <c r="Y30" s="17"/>
      <c r="Z30" s="16">
        <v>13</v>
      </c>
      <c r="AA30" s="17"/>
      <c r="AB30" s="17"/>
      <c r="AC30" s="17"/>
      <c r="AD30" s="17"/>
      <c r="AE30" s="16">
        <v>52</v>
      </c>
      <c r="AF30" s="17" t="s">
        <v>83</v>
      </c>
      <c r="AG30" s="16" t="s">
        <v>86</v>
      </c>
      <c r="AH30" s="17"/>
      <c r="AI30" s="63"/>
      <c r="AJ30" s="66"/>
      <c r="AK30" s="67"/>
      <c r="AL30" s="75"/>
      <c r="AM30" s="76"/>
      <c r="AN30" s="75"/>
      <c r="AO30" s="76"/>
      <c r="AP30" s="75"/>
      <c r="AQ30" s="76"/>
      <c r="AR30" s="75"/>
      <c r="AS30" s="76"/>
      <c r="AT30" s="77"/>
      <c r="AU30" s="78"/>
      <c r="AV30" s="77"/>
      <c r="AW30" s="78"/>
      <c r="AX30" s="77"/>
      <c r="AY30" s="78"/>
      <c r="AZ30" s="77"/>
      <c r="BA30" s="78"/>
      <c r="BB30" s="77"/>
      <c r="BC30" s="78"/>
      <c r="BD30" s="77"/>
      <c r="BE30" s="78"/>
      <c r="BF30" s="75"/>
      <c r="BG30" s="76"/>
      <c r="BJ30" s="76"/>
      <c r="BL30" s="75"/>
      <c r="BM30" s="76"/>
      <c r="CL30" s="76"/>
    </row>
    <row r="31" spans="1:90" ht="105.75" hidden="1" thickBot="1" x14ac:dyDescent="0.3">
      <c r="A31" s="14" t="s">
        <v>66</v>
      </c>
      <c r="B31" s="16" t="s">
        <v>142</v>
      </c>
      <c r="C31" s="16" t="s">
        <v>143</v>
      </c>
      <c r="D31" s="17"/>
      <c r="E31" s="17"/>
      <c r="F31" s="17"/>
      <c r="G31" s="42">
        <v>0.01</v>
      </c>
      <c r="H31" s="17"/>
      <c r="I31" s="17"/>
      <c r="J31" s="17" t="s">
        <v>70</v>
      </c>
      <c r="K31" s="41">
        <v>0.02</v>
      </c>
      <c r="L31" s="41"/>
      <c r="M31" s="41"/>
      <c r="N31" s="41"/>
      <c r="O31" s="41"/>
      <c r="P31" s="41">
        <v>0.02</v>
      </c>
      <c r="Q31" s="17"/>
      <c r="R31" s="17"/>
      <c r="S31" s="17"/>
      <c r="T31" s="17"/>
      <c r="U31" s="41">
        <v>0.02</v>
      </c>
      <c r="V31" s="17"/>
      <c r="W31" s="17"/>
      <c r="X31" s="17"/>
      <c r="Y31" s="17"/>
      <c r="Z31" s="41">
        <v>0.02</v>
      </c>
      <c r="AA31" s="17"/>
      <c r="AB31" s="17"/>
      <c r="AC31" s="17"/>
      <c r="AD31" s="17"/>
      <c r="AE31" s="41">
        <v>0.08</v>
      </c>
      <c r="AF31" s="17" t="s">
        <v>83</v>
      </c>
      <c r="AG31" s="16" t="s">
        <v>86</v>
      </c>
      <c r="AH31" s="17"/>
      <c r="AI31" s="63"/>
      <c r="AJ31" s="66"/>
      <c r="AK31" s="67"/>
      <c r="AL31" s="75"/>
      <c r="AM31" s="76"/>
      <c r="AN31" s="75"/>
      <c r="AO31" s="76"/>
      <c r="AP31" s="75"/>
      <c r="AQ31" s="76"/>
      <c r="AR31" s="75"/>
      <c r="AS31" s="76"/>
      <c r="AT31" s="77"/>
      <c r="AU31" s="78"/>
      <c r="AV31" s="77"/>
      <c r="AW31" s="78"/>
      <c r="AX31" s="77"/>
      <c r="AY31" s="78"/>
      <c r="AZ31" s="77"/>
      <c r="BA31" s="78"/>
      <c r="BB31" s="77"/>
      <c r="BC31" s="78"/>
      <c r="BD31" s="77"/>
      <c r="BE31" s="78"/>
      <c r="BF31" s="75"/>
      <c r="BG31" s="76"/>
      <c r="BJ31" s="76"/>
      <c r="BL31" s="75"/>
      <c r="BM31" s="76"/>
      <c r="CL31" s="76"/>
    </row>
    <row r="32" spans="1:90" ht="120.75" hidden="1" thickBot="1" x14ac:dyDescent="0.3">
      <c r="A32" s="14" t="s">
        <v>66</v>
      </c>
      <c r="B32" s="16" t="s">
        <v>144</v>
      </c>
      <c r="C32" s="16" t="s">
        <v>145</v>
      </c>
      <c r="D32" s="17"/>
      <c r="E32" s="17"/>
      <c r="F32" s="17"/>
      <c r="G32" s="40">
        <v>0</v>
      </c>
      <c r="H32" s="17"/>
      <c r="I32" s="17"/>
      <c r="J32" s="17" t="s">
        <v>70</v>
      </c>
      <c r="K32" s="16">
        <v>0</v>
      </c>
      <c r="L32" s="16"/>
      <c r="M32" s="16"/>
      <c r="N32" s="16"/>
      <c r="O32" s="16"/>
      <c r="P32" s="16">
        <v>1</v>
      </c>
      <c r="Q32" s="17"/>
      <c r="R32" s="17"/>
      <c r="S32" s="17"/>
      <c r="T32" s="17"/>
      <c r="U32" s="16">
        <v>1</v>
      </c>
      <c r="V32" s="17"/>
      <c r="W32" s="17"/>
      <c r="X32" s="17"/>
      <c r="Y32" s="17"/>
      <c r="Z32" s="16">
        <v>0</v>
      </c>
      <c r="AA32" s="17"/>
      <c r="AB32" s="17"/>
      <c r="AC32" s="17"/>
      <c r="AD32" s="17"/>
      <c r="AE32" s="16">
        <v>2</v>
      </c>
      <c r="AF32" s="16" t="s">
        <v>94</v>
      </c>
      <c r="AG32" s="16" t="s">
        <v>146</v>
      </c>
      <c r="AH32" s="17"/>
      <c r="AI32" s="63"/>
      <c r="AJ32" s="66"/>
      <c r="AK32" s="67"/>
      <c r="AL32" s="75"/>
      <c r="AM32" s="76"/>
      <c r="AN32" s="75"/>
      <c r="AO32" s="76"/>
      <c r="AP32" s="75"/>
      <c r="AQ32" s="76"/>
      <c r="AR32" s="75"/>
      <c r="AS32" s="76"/>
      <c r="AT32" s="77"/>
      <c r="AU32" s="78"/>
      <c r="AV32" s="77"/>
      <c r="AW32" s="78"/>
      <c r="AX32" s="77"/>
      <c r="AY32" s="78"/>
      <c r="AZ32" s="77"/>
      <c r="BA32" s="78"/>
      <c r="BB32" s="77"/>
      <c r="BC32" s="78"/>
      <c r="BD32" s="77"/>
      <c r="BE32" s="78"/>
      <c r="BF32" s="75"/>
      <c r="BG32" s="76"/>
      <c r="BJ32" s="76"/>
      <c r="BL32" s="75"/>
      <c r="BM32" s="76"/>
      <c r="CL32" s="76"/>
    </row>
    <row r="33" spans="1:90" ht="120.75" hidden="1" thickBot="1" x14ac:dyDescent="0.3">
      <c r="A33" s="14" t="s">
        <v>66</v>
      </c>
      <c r="B33" s="16" t="s">
        <v>147</v>
      </c>
      <c r="C33" s="16" t="s">
        <v>148</v>
      </c>
      <c r="D33" s="17"/>
      <c r="E33" s="17"/>
      <c r="F33" s="17"/>
      <c r="G33" s="40">
        <v>0</v>
      </c>
      <c r="H33" s="17"/>
      <c r="I33" s="17"/>
      <c r="J33" s="17" t="s">
        <v>70</v>
      </c>
      <c r="K33" s="16">
        <v>1</v>
      </c>
      <c r="L33" s="16"/>
      <c r="M33" s="16"/>
      <c r="N33" s="16"/>
      <c r="O33" s="16"/>
      <c r="P33" s="16">
        <v>1</v>
      </c>
      <c r="Q33" s="17"/>
      <c r="R33" s="17"/>
      <c r="S33" s="17"/>
      <c r="T33" s="17"/>
      <c r="U33" s="16">
        <v>2</v>
      </c>
      <c r="V33" s="17"/>
      <c r="W33" s="17"/>
      <c r="X33" s="17"/>
      <c r="Y33" s="17"/>
      <c r="Z33" s="16">
        <v>2</v>
      </c>
      <c r="AA33" s="17"/>
      <c r="AB33" s="17"/>
      <c r="AC33" s="17"/>
      <c r="AD33" s="17"/>
      <c r="AE33" s="16">
        <v>6</v>
      </c>
      <c r="AF33" s="16" t="s">
        <v>94</v>
      </c>
      <c r="AG33" s="16" t="s">
        <v>112</v>
      </c>
      <c r="AH33" s="17"/>
      <c r="AI33" s="63"/>
      <c r="AJ33" s="66"/>
      <c r="AK33" s="67"/>
      <c r="AL33" s="75"/>
      <c r="AM33" s="76"/>
      <c r="AN33" s="75"/>
      <c r="AO33" s="76"/>
      <c r="AP33" s="75"/>
      <c r="AQ33" s="76"/>
      <c r="AR33" s="75"/>
      <c r="AS33" s="76"/>
      <c r="AT33" s="77"/>
      <c r="AU33" s="78"/>
      <c r="AV33" s="77"/>
      <c r="AW33" s="78"/>
      <c r="AX33" s="77"/>
      <c r="AY33" s="78"/>
      <c r="AZ33" s="77"/>
      <c r="BA33" s="78"/>
      <c r="BB33" s="77"/>
      <c r="BC33" s="78"/>
      <c r="BD33" s="77"/>
      <c r="BE33" s="78"/>
      <c r="BF33" s="75"/>
      <c r="BG33" s="76"/>
      <c r="BJ33" s="76"/>
      <c r="BL33" s="75"/>
      <c r="BM33" s="76"/>
      <c r="CL33" s="76"/>
    </row>
    <row r="34" spans="1:90" ht="90.75" hidden="1" thickBot="1" x14ac:dyDescent="0.3">
      <c r="A34" s="14" t="s">
        <v>149</v>
      </c>
      <c r="B34" s="15" t="s">
        <v>150</v>
      </c>
      <c r="C34" s="20" t="s">
        <v>151</v>
      </c>
      <c r="D34" s="17"/>
      <c r="E34" s="17"/>
      <c r="F34" s="17"/>
      <c r="G34" s="47" t="s">
        <v>152</v>
      </c>
      <c r="H34" s="17"/>
      <c r="I34" s="17"/>
      <c r="J34" s="17" t="s">
        <v>70</v>
      </c>
      <c r="K34" s="20" t="s">
        <v>153</v>
      </c>
      <c r="L34" s="20"/>
      <c r="M34" s="20"/>
      <c r="N34" s="20"/>
      <c r="O34" s="20"/>
      <c r="P34" s="20" t="s">
        <v>154</v>
      </c>
      <c r="Q34" s="17"/>
      <c r="R34" s="17"/>
      <c r="S34" s="17"/>
      <c r="T34" s="17"/>
      <c r="U34" s="20" t="s">
        <v>155</v>
      </c>
      <c r="V34" s="17"/>
      <c r="W34" s="17"/>
      <c r="X34" s="17"/>
      <c r="Y34" s="17"/>
      <c r="Z34" s="20" t="s">
        <v>156</v>
      </c>
      <c r="AA34" s="17"/>
      <c r="AB34" s="17"/>
      <c r="AC34" s="17"/>
      <c r="AD34" s="17"/>
      <c r="AE34" s="20" t="s">
        <v>156</v>
      </c>
      <c r="AF34" s="20" t="s">
        <v>157</v>
      </c>
      <c r="AG34" s="20" t="s">
        <v>158</v>
      </c>
      <c r="AH34" s="17"/>
      <c r="AI34" s="63"/>
      <c r="AJ34" s="66"/>
      <c r="AK34" s="67"/>
      <c r="AL34" s="75"/>
      <c r="AM34" s="76"/>
      <c r="AN34" s="75"/>
      <c r="AO34" s="76"/>
      <c r="AP34" s="75"/>
      <c r="AQ34" s="76"/>
      <c r="AR34" s="75"/>
      <c r="AS34" s="76"/>
      <c r="AT34" s="77"/>
      <c r="AU34" s="78"/>
      <c r="AV34" s="77"/>
      <c r="AW34" s="78"/>
      <c r="AX34" s="77"/>
      <c r="AY34" s="78"/>
      <c r="AZ34" s="77"/>
      <c r="BA34" s="78"/>
      <c r="BB34" s="77"/>
      <c r="BC34" s="78"/>
      <c r="BD34" s="77"/>
      <c r="BE34" s="78"/>
      <c r="BF34" s="75"/>
      <c r="BG34" s="76"/>
      <c r="BJ34" s="76"/>
      <c r="BL34" s="75"/>
      <c r="BM34" s="76"/>
      <c r="CL34" s="76"/>
    </row>
    <row r="35" spans="1:90" ht="90.75" hidden="1" thickBot="1" x14ac:dyDescent="0.3">
      <c r="A35" s="14" t="s">
        <v>149</v>
      </c>
      <c r="B35" s="15" t="s">
        <v>150</v>
      </c>
      <c r="C35" s="20" t="s">
        <v>159</v>
      </c>
      <c r="D35" s="17"/>
      <c r="E35" s="17"/>
      <c r="F35" s="17"/>
      <c r="G35" s="47">
        <v>12.803000000000001</v>
      </c>
      <c r="H35" s="17"/>
      <c r="I35" s="17"/>
      <c r="J35" s="17" t="s">
        <v>70</v>
      </c>
      <c r="K35" s="20">
        <v>14.59</v>
      </c>
      <c r="L35" s="20"/>
      <c r="M35" s="20"/>
      <c r="N35" s="20"/>
      <c r="O35" s="20"/>
      <c r="P35" s="20">
        <v>15.590999999999999</v>
      </c>
      <c r="Q35" s="17"/>
      <c r="R35" s="17"/>
      <c r="S35" s="17"/>
      <c r="T35" s="17"/>
      <c r="U35" s="20">
        <v>16.593</v>
      </c>
      <c r="V35" s="17"/>
      <c r="W35" s="17"/>
      <c r="X35" s="17"/>
      <c r="Y35" s="17"/>
      <c r="Z35" s="20">
        <v>17.594000000000001</v>
      </c>
      <c r="AA35" s="17"/>
      <c r="AB35" s="17"/>
      <c r="AC35" s="17"/>
      <c r="AD35" s="17"/>
      <c r="AE35" s="20">
        <v>17.594000000000001</v>
      </c>
      <c r="AF35" s="20" t="s">
        <v>157</v>
      </c>
      <c r="AG35" s="20" t="s">
        <v>158</v>
      </c>
      <c r="AH35" s="17"/>
      <c r="AI35" s="63"/>
      <c r="AJ35" s="66"/>
      <c r="AK35" s="67"/>
      <c r="AL35" s="75"/>
      <c r="AM35" s="76"/>
      <c r="AN35" s="75"/>
      <c r="AO35" s="76"/>
      <c r="AP35" s="75"/>
      <c r="AQ35" s="76"/>
      <c r="AR35" s="75"/>
      <c r="AS35" s="76"/>
      <c r="AT35" s="77"/>
      <c r="AU35" s="78"/>
      <c r="AV35" s="77"/>
      <c r="AW35" s="78"/>
      <c r="AX35" s="77"/>
      <c r="AY35" s="78"/>
      <c r="AZ35" s="77"/>
      <c r="BA35" s="78"/>
      <c r="BB35" s="77"/>
      <c r="BC35" s="78"/>
      <c r="BD35" s="77"/>
      <c r="BE35" s="78"/>
      <c r="BF35" s="75"/>
      <c r="BG35" s="76"/>
      <c r="BJ35" s="76"/>
      <c r="BL35" s="75"/>
      <c r="BM35" s="76"/>
      <c r="CL35" s="76"/>
    </row>
    <row r="36" spans="1:90" ht="90.75" hidden="1" thickBot="1" x14ac:dyDescent="0.3">
      <c r="A36" s="14" t="s">
        <v>149</v>
      </c>
      <c r="B36" s="15" t="s">
        <v>150</v>
      </c>
      <c r="C36" s="20" t="s">
        <v>160</v>
      </c>
      <c r="D36" s="17"/>
      <c r="E36" s="17"/>
      <c r="F36" s="17"/>
      <c r="G36" s="47">
        <v>21.771000000000001</v>
      </c>
      <c r="H36" s="17"/>
      <c r="I36" s="17"/>
      <c r="J36" s="17" t="s">
        <v>70</v>
      </c>
      <c r="K36" s="20">
        <v>23.765000000000001</v>
      </c>
      <c r="L36" s="20"/>
      <c r="M36" s="20"/>
      <c r="N36" s="20"/>
      <c r="O36" s="20"/>
      <c r="P36" s="20">
        <v>24.905999999999999</v>
      </c>
      <c r="Q36" s="17"/>
      <c r="R36" s="17"/>
      <c r="S36" s="17"/>
      <c r="T36" s="17"/>
      <c r="U36" s="20">
        <v>26.047000000000001</v>
      </c>
      <c r="V36" s="17"/>
      <c r="W36" s="17"/>
      <c r="X36" s="17"/>
      <c r="Y36" s="17"/>
      <c r="Z36" s="20">
        <v>27.187999999999999</v>
      </c>
      <c r="AA36" s="17"/>
      <c r="AB36" s="17"/>
      <c r="AC36" s="17"/>
      <c r="AD36" s="17"/>
      <c r="AE36" s="20">
        <v>27.187999999999999</v>
      </c>
      <c r="AF36" s="20" t="s">
        <v>157</v>
      </c>
      <c r="AG36" s="20" t="s">
        <v>158</v>
      </c>
      <c r="AH36" s="17"/>
      <c r="AI36" s="63"/>
      <c r="AJ36" s="66"/>
      <c r="AK36" s="67"/>
      <c r="AL36" s="75"/>
      <c r="AM36" s="76"/>
      <c r="AN36" s="75"/>
      <c r="AO36" s="76"/>
      <c r="AP36" s="75"/>
      <c r="AQ36" s="76"/>
      <c r="AR36" s="75"/>
      <c r="AS36" s="76"/>
      <c r="AT36" s="77"/>
      <c r="AU36" s="78"/>
      <c r="AV36" s="77"/>
      <c r="AW36" s="78"/>
      <c r="AX36" s="77"/>
      <c r="AY36" s="78"/>
      <c r="AZ36" s="77"/>
      <c r="BA36" s="78"/>
      <c r="BB36" s="77"/>
      <c r="BC36" s="78"/>
      <c r="BD36" s="77"/>
      <c r="BE36" s="78"/>
      <c r="BF36" s="75"/>
      <c r="BG36" s="76"/>
      <c r="BJ36" s="76"/>
      <c r="BL36" s="75"/>
      <c r="BM36" s="76"/>
      <c r="CL36" s="76"/>
    </row>
    <row r="37" spans="1:90" ht="285.75" hidden="1" thickBot="1" x14ac:dyDescent="0.3">
      <c r="A37" s="14" t="s">
        <v>149</v>
      </c>
      <c r="B37" s="16" t="s">
        <v>161</v>
      </c>
      <c r="C37" s="16" t="s">
        <v>162</v>
      </c>
      <c r="D37" s="17"/>
      <c r="E37" s="17"/>
      <c r="F37" s="17"/>
      <c r="G37" s="40">
        <v>0</v>
      </c>
      <c r="H37" s="17"/>
      <c r="I37" s="17"/>
      <c r="J37" s="17" t="s">
        <v>70</v>
      </c>
      <c r="K37" s="16">
        <v>8</v>
      </c>
      <c r="L37" s="16"/>
      <c r="M37" s="16"/>
      <c r="N37" s="16"/>
      <c r="O37" s="16"/>
      <c r="P37" s="16">
        <v>8</v>
      </c>
      <c r="Q37" s="17"/>
      <c r="R37" s="17"/>
      <c r="S37" s="17"/>
      <c r="T37" s="17"/>
      <c r="U37" s="16">
        <v>8</v>
      </c>
      <c r="V37" s="17"/>
      <c r="W37" s="17"/>
      <c r="X37" s="17"/>
      <c r="Y37" s="17"/>
      <c r="Z37" s="16">
        <v>8</v>
      </c>
      <c r="AA37" s="17"/>
      <c r="AB37" s="17"/>
      <c r="AC37" s="17"/>
      <c r="AD37" s="17"/>
      <c r="AE37" s="16">
        <v>8</v>
      </c>
      <c r="AF37" s="16" t="s">
        <v>163</v>
      </c>
      <c r="AG37" s="16" t="s">
        <v>164</v>
      </c>
      <c r="AH37" s="17"/>
      <c r="AI37" s="63"/>
      <c r="AJ37" s="66"/>
      <c r="AK37" s="67"/>
      <c r="AL37" s="75"/>
      <c r="AM37" s="76"/>
      <c r="AN37" s="75"/>
      <c r="AO37" s="76"/>
      <c r="AP37" s="75"/>
      <c r="AQ37" s="76"/>
      <c r="AR37" s="75"/>
      <c r="AS37" s="76"/>
      <c r="AT37" s="77"/>
      <c r="AU37" s="78"/>
      <c r="AV37" s="77"/>
      <c r="AW37" s="78"/>
      <c r="AX37" s="77"/>
      <c r="AY37" s="78"/>
      <c r="AZ37" s="77"/>
      <c r="BA37" s="78"/>
      <c r="BB37" s="77"/>
      <c r="BC37" s="78"/>
      <c r="BD37" s="77"/>
      <c r="BE37" s="78"/>
      <c r="BF37" s="75"/>
      <c r="BG37" s="76"/>
      <c r="BJ37" s="76"/>
      <c r="BL37" s="75"/>
      <c r="BM37" s="76"/>
      <c r="CL37" s="76"/>
    </row>
    <row r="38" spans="1:90" ht="135.75" hidden="1" thickBot="1" x14ac:dyDescent="0.3">
      <c r="A38" s="14" t="s">
        <v>149</v>
      </c>
      <c r="B38" s="16" t="s">
        <v>165</v>
      </c>
      <c r="C38" s="16" t="s">
        <v>166</v>
      </c>
      <c r="D38" s="17"/>
      <c r="E38" s="17"/>
      <c r="F38" s="17"/>
      <c r="G38" s="40">
        <v>0</v>
      </c>
      <c r="H38" s="17"/>
      <c r="I38" s="17"/>
      <c r="J38" s="17" t="s">
        <v>70</v>
      </c>
      <c r="K38" s="16">
        <v>2</v>
      </c>
      <c r="L38" s="16"/>
      <c r="M38" s="16"/>
      <c r="N38" s="16"/>
      <c r="O38" s="16"/>
      <c r="P38" s="16">
        <v>2</v>
      </c>
      <c r="Q38" s="17"/>
      <c r="R38" s="17"/>
      <c r="S38" s="17"/>
      <c r="T38" s="17"/>
      <c r="U38" s="16">
        <v>2</v>
      </c>
      <c r="V38" s="17"/>
      <c r="W38" s="17"/>
      <c r="X38" s="17"/>
      <c r="Y38" s="17"/>
      <c r="Z38" s="16">
        <v>2</v>
      </c>
      <c r="AA38" s="17"/>
      <c r="AB38" s="17"/>
      <c r="AC38" s="17"/>
      <c r="AD38" s="17"/>
      <c r="AE38" s="16">
        <v>8</v>
      </c>
      <c r="AF38" s="16" t="s">
        <v>163</v>
      </c>
      <c r="AG38" s="16" t="s">
        <v>164</v>
      </c>
      <c r="AH38" s="17"/>
      <c r="AI38" s="63"/>
      <c r="AJ38" s="66"/>
      <c r="AK38" s="67"/>
      <c r="AL38" s="75"/>
      <c r="AM38" s="76"/>
      <c r="AN38" s="75"/>
      <c r="AO38" s="76"/>
      <c r="AP38" s="75"/>
      <c r="AQ38" s="76"/>
      <c r="AR38" s="75"/>
      <c r="AS38" s="76"/>
      <c r="AT38" s="77"/>
      <c r="AU38" s="78"/>
      <c r="AV38" s="77"/>
      <c r="AW38" s="78"/>
      <c r="AX38" s="77"/>
      <c r="AY38" s="78"/>
      <c r="AZ38" s="77"/>
      <c r="BA38" s="78"/>
      <c r="BB38" s="77"/>
      <c r="BC38" s="78"/>
      <c r="BD38" s="77"/>
      <c r="BE38" s="78"/>
      <c r="BF38" s="75"/>
      <c r="BG38" s="76"/>
      <c r="BJ38" s="76"/>
      <c r="BL38" s="75"/>
      <c r="BM38" s="76"/>
      <c r="CL38" s="76"/>
    </row>
    <row r="39" spans="1:90" ht="150.75" hidden="1" thickBot="1" x14ac:dyDescent="0.3">
      <c r="A39" s="14" t="s">
        <v>149</v>
      </c>
      <c r="B39" s="16" t="s">
        <v>167</v>
      </c>
      <c r="C39" s="16" t="s">
        <v>168</v>
      </c>
      <c r="D39" s="17"/>
      <c r="E39" s="17"/>
      <c r="F39" s="17"/>
      <c r="G39" s="40">
        <v>0</v>
      </c>
      <c r="H39" s="17"/>
      <c r="I39" s="17"/>
      <c r="J39" s="17" t="s">
        <v>70</v>
      </c>
      <c r="K39" s="16">
        <v>8</v>
      </c>
      <c r="L39" s="16"/>
      <c r="M39" s="16"/>
      <c r="N39" s="16"/>
      <c r="O39" s="16"/>
      <c r="P39" s="16">
        <v>8</v>
      </c>
      <c r="Q39" s="17"/>
      <c r="R39" s="17"/>
      <c r="S39" s="17"/>
      <c r="T39" s="17"/>
      <c r="U39" s="16">
        <v>8</v>
      </c>
      <c r="V39" s="17"/>
      <c r="W39" s="17"/>
      <c r="X39" s="17"/>
      <c r="Y39" s="17"/>
      <c r="Z39" s="16">
        <v>8</v>
      </c>
      <c r="AA39" s="17"/>
      <c r="AB39" s="17"/>
      <c r="AC39" s="17"/>
      <c r="AD39" s="17"/>
      <c r="AE39" s="16">
        <v>8</v>
      </c>
      <c r="AF39" s="16" t="s">
        <v>163</v>
      </c>
      <c r="AG39" s="16" t="s">
        <v>164</v>
      </c>
      <c r="AH39" s="17"/>
      <c r="AI39" s="63"/>
      <c r="AJ39" s="66"/>
      <c r="AK39" s="67"/>
      <c r="AL39" s="75"/>
      <c r="AM39" s="76"/>
      <c r="AN39" s="75"/>
      <c r="AO39" s="76"/>
      <c r="AP39" s="75"/>
      <c r="AQ39" s="76"/>
      <c r="AR39" s="75"/>
      <c r="AS39" s="76"/>
      <c r="AT39" s="77"/>
      <c r="AU39" s="78"/>
      <c r="AV39" s="77"/>
      <c r="AW39" s="78"/>
      <c r="AX39" s="77"/>
      <c r="AY39" s="78"/>
      <c r="AZ39" s="77"/>
      <c r="BA39" s="78"/>
      <c r="BB39" s="77"/>
      <c r="BC39" s="78"/>
      <c r="BD39" s="77"/>
      <c r="BE39" s="78"/>
      <c r="BF39" s="75"/>
      <c r="BG39" s="76"/>
      <c r="BJ39" s="76"/>
      <c r="BL39" s="75"/>
      <c r="BM39" s="76"/>
      <c r="CL39" s="76"/>
    </row>
    <row r="40" spans="1:90" ht="135.75" hidden="1" thickBot="1" x14ac:dyDescent="0.3">
      <c r="A40" s="14" t="s">
        <v>149</v>
      </c>
      <c r="B40" s="16" t="s">
        <v>169</v>
      </c>
      <c r="C40" s="16" t="s">
        <v>170</v>
      </c>
      <c r="D40" s="17"/>
      <c r="E40" s="17"/>
      <c r="F40" s="17"/>
      <c r="G40" s="40">
        <v>0</v>
      </c>
      <c r="H40" s="17"/>
      <c r="I40" s="17"/>
      <c r="J40" s="17" t="s">
        <v>70</v>
      </c>
      <c r="K40" s="16">
        <v>2</v>
      </c>
      <c r="L40" s="16"/>
      <c r="M40" s="16"/>
      <c r="N40" s="16"/>
      <c r="O40" s="16"/>
      <c r="P40" s="16">
        <v>2</v>
      </c>
      <c r="Q40" s="17"/>
      <c r="R40" s="17"/>
      <c r="S40" s="17"/>
      <c r="T40" s="17"/>
      <c r="U40" s="16">
        <v>2</v>
      </c>
      <c r="V40" s="17"/>
      <c r="W40" s="17"/>
      <c r="X40" s="17"/>
      <c r="Y40" s="17"/>
      <c r="Z40" s="16">
        <v>2</v>
      </c>
      <c r="AA40" s="17"/>
      <c r="AB40" s="17"/>
      <c r="AC40" s="17"/>
      <c r="AD40" s="17"/>
      <c r="AE40" s="16">
        <v>8</v>
      </c>
      <c r="AF40" s="16" t="s">
        <v>163</v>
      </c>
      <c r="AG40" s="16" t="s">
        <v>171</v>
      </c>
      <c r="AH40" s="17"/>
      <c r="AI40" s="63"/>
      <c r="AJ40" s="66"/>
      <c r="AK40" s="67"/>
      <c r="AL40" s="75"/>
      <c r="AM40" s="76"/>
      <c r="AN40" s="75"/>
      <c r="AO40" s="76"/>
      <c r="AP40" s="75"/>
      <c r="AQ40" s="76"/>
      <c r="AR40" s="75"/>
      <c r="AS40" s="76"/>
      <c r="AT40" s="77"/>
      <c r="AU40" s="78"/>
      <c r="AV40" s="77"/>
      <c r="AW40" s="78"/>
      <c r="AX40" s="77"/>
      <c r="AY40" s="78"/>
      <c r="AZ40" s="77"/>
      <c r="BA40" s="78"/>
      <c r="BB40" s="77"/>
      <c r="BC40" s="78"/>
      <c r="BD40" s="77"/>
      <c r="BE40" s="78"/>
      <c r="BF40" s="75"/>
      <c r="BG40" s="76"/>
      <c r="BJ40" s="76"/>
      <c r="BL40" s="75"/>
      <c r="BM40" s="76"/>
      <c r="CL40" s="76"/>
    </row>
    <row r="41" spans="1:90" ht="135.75" hidden="1" thickBot="1" x14ac:dyDescent="0.3">
      <c r="A41" s="14" t="s">
        <v>149</v>
      </c>
      <c r="B41" s="16" t="s">
        <v>169</v>
      </c>
      <c r="C41" s="16" t="s">
        <v>172</v>
      </c>
      <c r="D41" s="17"/>
      <c r="E41" s="17"/>
      <c r="F41" s="17"/>
      <c r="G41" s="40">
        <v>0</v>
      </c>
      <c r="H41" s="17"/>
      <c r="I41" s="17"/>
      <c r="J41" s="17" t="s">
        <v>70</v>
      </c>
      <c r="K41" s="16">
        <v>2</v>
      </c>
      <c r="L41" s="16"/>
      <c r="M41" s="16"/>
      <c r="N41" s="16"/>
      <c r="O41" s="16"/>
      <c r="P41" s="16">
        <v>2</v>
      </c>
      <c r="Q41" s="17"/>
      <c r="R41" s="17"/>
      <c r="S41" s="17"/>
      <c r="T41" s="17"/>
      <c r="U41" s="16">
        <v>2</v>
      </c>
      <c r="V41" s="17"/>
      <c r="W41" s="17"/>
      <c r="X41" s="17"/>
      <c r="Y41" s="17"/>
      <c r="Z41" s="16">
        <v>2</v>
      </c>
      <c r="AA41" s="17"/>
      <c r="AB41" s="17"/>
      <c r="AC41" s="17"/>
      <c r="AD41" s="17"/>
      <c r="AE41" s="16">
        <v>8</v>
      </c>
      <c r="AF41" s="16" t="s">
        <v>163</v>
      </c>
      <c r="AG41" s="16" t="s">
        <v>171</v>
      </c>
      <c r="AH41" s="17"/>
      <c r="AI41" s="63"/>
      <c r="AJ41" s="66"/>
      <c r="AK41" s="67"/>
      <c r="AL41" s="75"/>
      <c r="AM41" s="76"/>
      <c r="AN41" s="75"/>
      <c r="AO41" s="76"/>
      <c r="AP41" s="75"/>
      <c r="AQ41" s="76"/>
      <c r="AR41" s="75"/>
      <c r="AS41" s="76"/>
      <c r="AT41" s="77"/>
      <c r="AU41" s="78"/>
      <c r="AV41" s="77"/>
      <c r="AW41" s="78"/>
      <c r="AX41" s="77"/>
      <c r="AY41" s="78"/>
      <c r="AZ41" s="77"/>
      <c r="BA41" s="78"/>
      <c r="BB41" s="77"/>
      <c r="BC41" s="78"/>
      <c r="BD41" s="77"/>
      <c r="BE41" s="78"/>
      <c r="BF41" s="75"/>
      <c r="BG41" s="76"/>
      <c r="BJ41" s="76"/>
      <c r="BL41" s="75"/>
      <c r="BM41" s="76"/>
      <c r="CL41" s="76"/>
    </row>
    <row r="42" spans="1:90" ht="135.75" hidden="1" thickBot="1" x14ac:dyDescent="0.3">
      <c r="A42" s="14" t="s">
        <v>149</v>
      </c>
      <c r="B42" s="16" t="s">
        <v>173</v>
      </c>
      <c r="C42" s="16" t="s">
        <v>174</v>
      </c>
      <c r="D42" s="17"/>
      <c r="E42" s="17"/>
      <c r="F42" s="17"/>
      <c r="G42" s="40">
        <v>0</v>
      </c>
      <c r="H42" s="17"/>
      <c r="I42" s="17"/>
      <c r="J42" s="17" t="s">
        <v>70</v>
      </c>
      <c r="K42" s="16">
        <v>5</v>
      </c>
      <c r="L42" s="16"/>
      <c r="M42" s="16"/>
      <c r="N42" s="16"/>
      <c r="O42" s="16"/>
      <c r="P42" s="16">
        <v>5</v>
      </c>
      <c r="Q42" s="17"/>
      <c r="R42" s="17"/>
      <c r="S42" s="17"/>
      <c r="T42" s="17"/>
      <c r="U42" s="16">
        <v>5</v>
      </c>
      <c r="V42" s="17"/>
      <c r="W42" s="17"/>
      <c r="X42" s="17"/>
      <c r="Y42" s="17"/>
      <c r="Z42" s="16">
        <v>5</v>
      </c>
      <c r="AA42" s="17"/>
      <c r="AB42" s="17"/>
      <c r="AC42" s="17"/>
      <c r="AD42" s="17"/>
      <c r="AE42" s="16">
        <v>5</v>
      </c>
      <c r="AF42" s="16" t="s">
        <v>163</v>
      </c>
      <c r="AG42" s="16" t="s">
        <v>171</v>
      </c>
      <c r="AH42" s="17"/>
      <c r="AI42" s="63"/>
      <c r="AJ42" s="66"/>
      <c r="AK42" s="67"/>
      <c r="AL42" s="75"/>
      <c r="AM42" s="76"/>
      <c r="AN42" s="75"/>
      <c r="AO42" s="76"/>
      <c r="AP42" s="75"/>
      <c r="AQ42" s="76"/>
      <c r="AR42" s="75"/>
      <c r="AS42" s="76"/>
      <c r="AT42" s="77"/>
      <c r="AU42" s="78"/>
      <c r="AV42" s="77"/>
      <c r="AW42" s="78"/>
      <c r="AX42" s="77"/>
      <c r="AY42" s="78"/>
      <c r="AZ42" s="77"/>
      <c r="BA42" s="78"/>
      <c r="BB42" s="77"/>
      <c r="BC42" s="78"/>
      <c r="BD42" s="77"/>
      <c r="BE42" s="78"/>
      <c r="BF42" s="75"/>
      <c r="BG42" s="76"/>
      <c r="BJ42" s="76"/>
      <c r="BL42" s="75"/>
      <c r="BM42" s="76"/>
      <c r="CL42" s="76"/>
    </row>
    <row r="43" spans="1:90" ht="120.75" hidden="1" thickBot="1" x14ac:dyDescent="0.3">
      <c r="A43" s="14" t="s">
        <v>149</v>
      </c>
      <c r="B43" s="16" t="s">
        <v>175</v>
      </c>
      <c r="C43" s="16" t="s">
        <v>176</v>
      </c>
      <c r="D43" s="17"/>
      <c r="E43" s="17"/>
      <c r="F43" s="17"/>
      <c r="G43" s="40">
        <v>0</v>
      </c>
      <c r="H43" s="17"/>
      <c r="I43" s="17"/>
      <c r="J43" s="17" t="s">
        <v>70</v>
      </c>
      <c r="K43" s="16">
        <v>1</v>
      </c>
      <c r="L43" s="16"/>
      <c r="M43" s="16"/>
      <c r="N43" s="16"/>
      <c r="O43" s="16"/>
      <c r="P43" s="16">
        <v>0</v>
      </c>
      <c r="Q43" s="17"/>
      <c r="R43" s="17"/>
      <c r="S43" s="17"/>
      <c r="T43" s="17"/>
      <c r="U43" s="16">
        <v>1</v>
      </c>
      <c r="V43" s="17"/>
      <c r="W43" s="17"/>
      <c r="X43" s="17"/>
      <c r="Y43" s="17"/>
      <c r="Z43" s="16">
        <v>0</v>
      </c>
      <c r="AA43" s="17"/>
      <c r="AB43" s="17"/>
      <c r="AC43" s="17"/>
      <c r="AD43" s="17"/>
      <c r="AE43" s="16">
        <v>2</v>
      </c>
      <c r="AF43" s="16" t="s">
        <v>94</v>
      </c>
      <c r="AG43" s="16" t="s">
        <v>146</v>
      </c>
      <c r="AH43" s="17"/>
      <c r="AI43" s="63"/>
      <c r="AJ43" s="66"/>
      <c r="AK43" s="67"/>
      <c r="AL43" s="75"/>
      <c r="AM43" s="76"/>
      <c r="AN43" s="75"/>
      <c r="AO43" s="76"/>
      <c r="AP43" s="75"/>
      <c r="AQ43" s="76"/>
      <c r="AR43" s="75"/>
      <c r="AS43" s="76"/>
      <c r="AT43" s="77"/>
      <c r="AU43" s="78"/>
      <c r="AV43" s="77"/>
      <c r="AW43" s="78"/>
      <c r="AX43" s="77"/>
      <c r="AY43" s="78"/>
      <c r="AZ43" s="77"/>
      <c r="BA43" s="78"/>
      <c r="BB43" s="77"/>
      <c r="BC43" s="78"/>
      <c r="BD43" s="77"/>
      <c r="BE43" s="78"/>
      <c r="BF43" s="75"/>
      <c r="BG43" s="76"/>
      <c r="BJ43" s="76"/>
      <c r="BL43" s="75"/>
      <c r="BM43" s="76"/>
      <c r="CL43" s="76"/>
    </row>
    <row r="44" spans="1:90" ht="120.75" hidden="1" thickBot="1" x14ac:dyDescent="0.3">
      <c r="A44" s="14" t="s">
        <v>149</v>
      </c>
      <c r="B44" s="16" t="s">
        <v>177</v>
      </c>
      <c r="C44" s="16" t="s">
        <v>178</v>
      </c>
      <c r="D44" s="17"/>
      <c r="E44" s="17"/>
      <c r="F44" s="17"/>
      <c r="G44" s="40">
        <v>0</v>
      </c>
      <c r="H44" s="17"/>
      <c r="I44" s="17"/>
      <c r="J44" s="17" t="s">
        <v>70</v>
      </c>
      <c r="K44" s="16">
        <v>15</v>
      </c>
      <c r="L44" s="16"/>
      <c r="M44" s="16"/>
      <c r="N44" s="16"/>
      <c r="O44" s="16"/>
      <c r="P44" s="16">
        <v>10</v>
      </c>
      <c r="Q44" s="17"/>
      <c r="R44" s="17"/>
      <c r="S44" s="17"/>
      <c r="T44" s="17"/>
      <c r="U44" s="16">
        <v>10</v>
      </c>
      <c r="V44" s="17"/>
      <c r="W44" s="17"/>
      <c r="X44" s="17"/>
      <c r="Y44" s="17"/>
      <c r="Z44" s="16">
        <v>10</v>
      </c>
      <c r="AA44" s="17"/>
      <c r="AB44" s="17"/>
      <c r="AC44" s="17"/>
      <c r="AD44" s="17"/>
      <c r="AE44" s="16">
        <v>45</v>
      </c>
      <c r="AF44" s="16" t="s">
        <v>163</v>
      </c>
      <c r="AG44" s="16" t="s">
        <v>171</v>
      </c>
      <c r="AH44" s="17"/>
      <c r="AI44" s="63"/>
      <c r="AJ44" s="66"/>
      <c r="AK44" s="67"/>
      <c r="AL44" s="75"/>
      <c r="AM44" s="76"/>
      <c r="AN44" s="75"/>
      <c r="AO44" s="76"/>
      <c r="AP44" s="75"/>
      <c r="AQ44" s="76"/>
      <c r="AR44" s="75"/>
      <c r="AS44" s="76"/>
      <c r="AT44" s="77"/>
      <c r="AU44" s="78"/>
      <c r="AV44" s="77"/>
      <c r="AW44" s="78"/>
      <c r="AX44" s="77"/>
      <c r="AY44" s="78"/>
      <c r="AZ44" s="77"/>
      <c r="BA44" s="78"/>
      <c r="BB44" s="77"/>
      <c r="BC44" s="78"/>
      <c r="BD44" s="77"/>
      <c r="BE44" s="78"/>
      <c r="BF44" s="75"/>
      <c r="BG44" s="76"/>
      <c r="BJ44" s="76"/>
      <c r="BL44" s="75"/>
      <c r="BM44" s="76"/>
      <c r="CL44" s="76"/>
    </row>
    <row r="45" spans="1:90" ht="105.75" hidden="1" thickBot="1" x14ac:dyDescent="0.3">
      <c r="A45" s="14" t="s">
        <v>149</v>
      </c>
      <c r="B45" s="16" t="s">
        <v>179</v>
      </c>
      <c r="C45" s="16" t="s">
        <v>180</v>
      </c>
      <c r="D45" s="17"/>
      <c r="E45" s="17"/>
      <c r="F45" s="17"/>
      <c r="G45" s="40">
        <v>1</v>
      </c>
      <c r="H45" s="17"/>
      <c r="I45" s="17"/>
      <c r="J45" s="17" t="s">
        <v>70</v>
      </c>
      <c r="K45" s="16">
        <v>1</v>
      </c>
      <c r="L45" s="16"/>
      <c r="M45" s="16"/>
      <c r="N45" s="16"/>
      <c r="O45" s="16"/>
      <c r="P45" s="16">
        <v>1</v>
      </c>
      <c r="Q45" s="17"/>
      <c r="R45" s="17"/>
      <c r="S45" s="17"/>
      <c r="T45" s="17"/>
      <c r="U45" s="16">
        <v>1</v>
      </c>
      <c r="V45" s="17"/>
      <c r="W45" s="17"/>
      <c r="X45" s="17"/>
      <c r="Y45" s="17"/>
      <c r="Z45" s="16">
        <v>1</v>
      </c>
      <c r="AA45" s="17"/>
      <c r="AB45" s="17"/>
      <c r="AC45" s="17"/>
      <c r="AD45" s="17"/>
      <c r="AE45" s="16">
        <v>4</v>
      </c>
      <c r="AF45" s="17" t="s">
        <v>83</v>
      </c>
      <c r="AG45" s="16" t="s">
        <v>181</v>
      </c>
      <c r="AH45" s="17"/>
      <c r="AI45" s="63"/>
      <c r="AJ45" s="66"/>
      <c r="AK45" s="67"/>
      <c r="AL45" s="75"/>
      <c r="AM45" s="76"/>
      <c r="AN45" s="75"/>
      <c r="AO45" s="76"/>
      <c r="AP45" s="75"/>
      <c r="AQ45" s="76"/>
      <c r="AR45" s="75"/>
      <c r="AS45" s="76"/>
      <c r="AT45" s="77"/>
      <c r="AU45" s="78"/>
      <c r="AV45" s="77"/>
      <c r="AW45" s="78"/>
      <c r="AX45" s="77"/>
      <c r="AY45" s="78"/>
      <c r="AZ45" s="77"/>
      <c r="BA45" s="78"/>
      <c r="BB45" s="77"/>
      <c r="BC45" s="78"/>
      <c r="BD45" s="77"/>
      <c r="BE45" s="78"/>
      <c r="BF45" s="75"/>
      <c r="BG45" s="76"/>
      <c r="BJ45" s="76"/>
      <c r="BL45" s="75"/>
      <c r="BM45" s="76"/>
      <c r="CL45" s="76"/>
    </row>
    <row r="46" spans="1:90" ht="180.75" hidden="1" thickBot="1" x14ac:dyDescent="0.3">
      <c r="A46" s="14" t="s">
        <v>149</v>
      </c>
      <c r="B46" s="16" t="s">
        <v>182</v>
      </c>
      <c r="C46" s="16" t="s">
        <v>183</v>
      </c>
      <c r="D46" s="17"/>
      <c r="E46" s="17"/>
      <c r="F46" s="17"/>
      <c r="G46" s="40" t="s">
        <v>97</v>
      </c>
      <c r="H46" s="17"/>
      <c r="I46" s="17"/>
      <c r="J46" s="17" t="s">
        <v>70</v>
      </c>
      <c r="K46" s="16">
        <v>3</v>
      </c>
      <c r="L46" s="16"/>
      <c r="M46" s="16"/>
      <c r="N46" s="16"/>
      <c r="O46" s="16"/>
      <c r="P46" s="16">
        <v>3</v>
      </c>
      <c r="Q46" s="17"/>
      <c r="R46" s="17"/>
      <c r="S46" s="17"/>
      <c r="T46" s="17"/>
      <c r="U46" s="16">
        <v>3</v>
      </c>
      <c r="V46" s="17"/>
      <c r="W46" s="17"/>
      <c r="X46" s="17"/>
      <c r="Y46" s="17"/>
      <c r="Z46" s="16">
        <v>3</v>
      </c>
      <c r="AA46" s="17"/>
      <c r="AB46" s="17"/>
      <c r="AC46" s="17"/>
      <c r="AD46" s="17"/>
      <c r="AE46" s="16">
        <v>12</v>
      </c>
      <c r="AF46" s="16" t="s">
        <v>163</v>
      </c>
      <c r="AG46" s="16" t="s">
        <v>184</v>
      </c>
      <c r="AH46" s="17"/>
      <c r="AI46" s="63"/>
      <c r="AJ46" s="66"/>
      <c r="AK46" s="67"/>
      <c r="AL46" s="75"/>
      <c r="AM46" s="76"/>
      <c r="AN46" s="75"/>
      <c r="AO46" s="76"/>
      <c r="AP46" s="75"/>
      <c r="AQ46" s="76"/>
      <c r="AR46" s="75"/>
      <c r="AS46" s="76"/>
      <c r="AT46" s="77"/>
      <c r="AU46" s="78"/>
      <c r="AV46" s="77"/>
      <c r="AW46" s="78"/>
      <c r="AX46" s="77"/>
      <c r="AY46" s="78"/>
      <c r="AZ46" s="77"/>
      <c r="BA46" s="78"/>
      <c r="BB46" s="77"/>
      <c r="BC46" s="78"/>
      <c r="BD46" s="77"/>
      <c r="BE46" s="78"/>
      <c r="BF46" s="75"/>
      <c r="BG46" s="76"/>
      <c r="BJ46" s="76"/>
      <c r="BL46" s="75"/>
      <c r="BM46" s="76"/>
      <c r="CL46" s="76"/>
    </row>
    <row r="47" spans="1:90" ht="210.75" hidden="1" thickBot="1" x14ac:dyDescent="0.3">
      <c r="A47" s="14" t="s">
        <v>149</v>
      </c>
      <c r="B47" s="16" t="s">
        <v>185</v>
      </c>
      <c r="C47" s="16" t="s">
        <v>186</v>
      </c>
      <c r="D47" s="17"/>
      <c r="E47" s="17"/>
      <c r="F47" s="17"/>
      <c r="G47" s="40" t="s">
        <v>97</v>
      </c>
      <c r="H47" s="17"/>
      <c r="I47" s="17"/>
      <c r="J47" s="17" t="s">
        <v>70</v>
      </c>
      <c r="K47" s="16">
        <v>3</v>
      </c>
      <c r="L47" s="16"/>
      <c r="M47" s="16"/>
      <c r="N47" s="16"/>
      <c r="O47" s="16"/>
      <c r="P47" s="16">
        <v>3</v>
      </c>
      <c r="Q47" s="17"/>
      <c r="R47" s="17"/>
      <c r="S47" s="17"/>
      <c r="T47" s="17"/>
      <c r="U47" s="16">
        <v>3</v>
      </c>
      <c r="V47" s="17"/>
      <c r="W47" s="17"/>
      <c r="X47" s="17"/>
      <c r="Y47" s="17"/>
      <c r="Z47" s="16">
        <v>3</v>
      </c>
      <c r="AA47" s="17"/>
      <c r="AB47" s="17"/>
      <c r="AC47" s="17"/>
      <c r="AD47" s="17"/>
      <c r="AE47" s="16">
        <v>12</v>
      </c>
      <c r="AF47" s="16" t="s">
        <v>163</v>
      </c>
      <c r="AG47" s="16" t="s">
        <v>184</v>
      </c>
      <c r="AH47" s="17"/>
      <c r="AI47" s="63"/>
      <c r="AJ47" s="66"/>
      <c r="AK47" s="67"/>
      <c r="AL47" s="75"/>
      <c r="AM47" s="76"/>
      <c r="AN47" s="75"/>
      <c r="AO47" s="76"/>
      <c r="AP47" s="75"/>
      <c r="AQ47" s="76"/>
      <c r="AR47" s="75"/>
      <c r="AS47" s="76"/>
      <c r="AT47" s="77"/>
      <c r="AU47" s="78"/>
      <c r="AV47" s="77"/>
      <c r="AW47" s="78"/>
      <c r="AX47" s="77"/>
      <c r="AY47" s="78"/>
      <c r="AZ47" s="77"/>
      <c r="BA47" s="78"/>
      <c r="BB47" s="77"/>
      <c r="BC47" s="78"/>
      <c r="BD47" s="77"/>
      <c r="BE47" s="78"/>
      <c r="BF47" s="75"/>
      <c r="BG47" s="76"/>
      <c r="BJ47" s="76"/>
      <c r="BL47" s="75"/>
      <c r="BM47" s="76"/>
      <c r="CL47" s="76"/>
    </row>
    <row r="48" spans="1:90" ht="225.75" hidden="1" thickBot="1" x14ac:dyDescent="0.3">
      <c r="A48" s="14" t="s">
        <v>149</v>
      </c>
      <c r="B48" s="16" t="s">
        <v>187</v>
      </c>
      <c r="C48" s="16" t="s">
        <v>188</v>
      </c>
      <c r="D48" s="17"/>
      <c r="E48" s="17"/>
      <c r="F48" s="17"/>
      <c r="G48" s="40">
        <v>12.4</v>
      </c>
      <c r="H48" s="17"/>
      <c r="I48" s="17"/>
      <c r="J48" s="17" t="s">
        <v>70</v>
      </c>
      <c r="K48" s="16">
        <v>12.548999999999999</v>
      </c>
      <c r="L48" s="16"/>
      <c r="M48" s="16"/>
      <c r="N48" s="16"/>
      <c r="O48" s="16"/>
      <c r="P48" s="16" t="s">
        <v>97</v>
      </c>
      <c r="Q48" s="17"/>
      <c r="R48" s="17"/>
      <c r="S48" s="17"/>
      <c r="T48" s="17"/>
      <c r="U48" s="16" t="s">
        <v>97</v>
      </c>
      <c r="V48" s="17"/>
      <c r="W48" s="17"/>
      <c r="X48" s="17"/>
      <c r="Y48" s="17"/>
      <c r="Z48" s="16">
        <v>13</v>
      </c>
      <c r="AA48" s="17"/>
      <c r="AB48" s="17"/>
      <c r="AC48" s="17"/>
      <c r="AD48" s="17"/>
      <c r="AE48" s="16">
        <v>13</v>
      </c>
      <c r="AF48" s="16" t="s">
        <v>157</v>
      </c>
      <c r="AG48" s="16" t="s">
        <v>189</v>
      </c>
      <c r="AH48" s="17"/>
      <c r="AI48" s="63"/>
      <c r="AJ48" s="66"/>
      <c r="AK48" s="67"/>
      <c r="AL48" s="75"/>
      <c r="AM48" s="76"/>
      <c r="AN48" s="75"/>
      <c r="AO48" s="76"/>
      <c r="AP48" s="75"/>
      <c r="AQ48" s="76"/>
      <c r="AR48" s="75"/>
      <c r="AS48" s="76"/>
      <c r="AT48" s="77"/>
      <c r="AU48" s="78"/>
      <c r="AV48" s="77"/>
      <c r="AW48" s="78"/>
      <c r="AX48" s="77"/>
      <c r="AY48" s="78"/>
      <c r="AZ48" s="77"/>
      <c r="BA48" s="78"/>
      <c r="BB48" s="77"/>
      <c r="BC48" s="78"/>
      <c r="BD48" s="77"/>
      <c r="BE48" s="78"/>
      <c r="BF48" s="75"/>
      <c r="BG48" s="76"/>
      <c r="BJ48" s="76"/>
      <c r="BL48" s="75"/>
      <c r="BM48" s="76"/>
      <c r="CL48" s="76"/>
    </row>
    <row r="49" spans="1:97" ht="225.75" hidden="1" thickBot="1" x14ac:dyDescent="0.3">
      <c r="A49" s="14" t="s">
        <v>149</v>
      </c>
      <c r="B49" s="16" t="s">
        <v>187</v>
      </c>
      <c r="C49" s="16" t="s">
        <v>190</v>
      </c>
      <c r="D49" s="17"/>
      <c r="E49" s="17"/>
      <c r="F49" s="17"/>
      <c r="G49" s="40" t="s">
        <v>97</v>
      </c>
      <c r="H49" s="17"/>
      <c r="I49" s="17"/>
      <c r="J49" s="17" t="s">
        <v>70</v>
      </c>
      <c r="K49" s="16">
        <v>150</v>
      </c>
      <c r="L49" s="16"/>
      <c r="M49" s="16"/>
      <c r="N49" s="16"/>
      <c r="O49" s="16"/>
      <c r="P49" s="16">
        <v>155</v>
      </c>
      <c r="Q49" s="17"/>
      <c r="R49" s="17"/>
      <c r="S49" s="17"/>
      <c r="T49" s="17"/>
      <c r="U49" s="16">
        <v>160</v>
      </c>
      <c r="V49" s="17"/>
      <c r="W49" s="17"/>
      <c r="X49" s="17"/>
      <c r="Y49" s="17"/>
      <c r="Z49" s="16">
        <v>170</v>
      </c>
      <c r="AA49" s="17"/>
      <c r="AB49" s="17"/>
      <c r="AC49" s="17"/>
      <c r="AD49" s="17"/>
      <c r="AE49" s="16">
        <v>635</v>
      </c>
      <c r="AF49" s="16" t="s">
        <v>157</v>
      </c>
      <c r="AG49" s="16" t="s">
        <v>189</v>
      </c>
      <c r="AH49" s="17"/>
      <c r="AI49" s="63"/>
      <c r="AJ49" s="66"/>
      <c r="AK49" s="67"/>
      <c r="AL49" s="75"/>
      <c r="AM49" s="76"/>
      <c r="AN49" s="75"/>
      <c r="AO49" s="76"/>
      <c r="AP49" s="75"/>
      <c r="AQ49" s="76"/>
      <c r="AR49" s="75"/>
      <c r="AS49" s="76"/>
      <c r="AT49" s="77"/>
      <c r="AU49" s="78"/>
      <c r="AV49" s="77"/>
      <c r="AW49" s="78"/>
      <c r="AX49" s="77"/>
      <c r="AY49" s="78"/>
      <c r="AZ49" s="77"/>
      <c r="BA49" s="78"/>
      <c r="BB49" s="77"/>
      <c r="BC49" s="78"/>
      <c r="BD49" s="77"/>
      <c r="BE49" s="78"/>
      <c r="BF49" s="75"/>
      <c r="BG49" s="76"/>
      <c r="BJ49" s="76"/>
      <c r="BL49" s="75"/>
      <c r="BM49" s="76"/>
      <c r="CL49" s="76"/>
    </row>
    <row r="50" spans="1:97" ht="150.75" hidden="1" thickBot="1" x14ac:dyDescent="0.3">
      <c r="A50" s="14" t="s">
        <v>149</v>
      </c>
      <c r="B50" s="16" t="s">
        <v>191</v>
      </c>
      <c r="C50" s="16" t="s">
        <v>192</v>
      </c>
      <c r="D50" s="17"/>
      <c r="E50" s="17"/>
      <c r="F50" s="17"/>
      <c r="G50" s="40">
        <v>0</v>
      </c>
      <c r="H50" s="17"/>
      <c r="I50" s="17"/>
      <c r="J50" s="17" t="s">
        <v>70</v>
      </c>
      <c r="K50" s="19">
        <v>100</v>
      </c>
      <c r="L50" s="19"/>
      <c r="M50" s="19"/>
      <c r="N50" s="19"/>
      <c r="O50" s="19"/>
      <c r="P50" s="19">
        <v>100</v>
      </c>
      <c r="Q50" s="17"/>
      <c r="R50" s="17"/>
      <c r="S50" s="17"/>
      <c r="T50" s="17"/>
      <c r="U50" s="19">
        <v>100</v>
      </c>
      <c r="V50" s="17"/>
      <c r="W50" s="17"/>
      <c r="X50" s="17"/>
      <c r="Y50" s="17"/>
      <c r="Z50" s="19">
        <v>100</v>
      </c>
      <c r="AA50" s="17"/>
      <c r="AB50" s="17"/>
      <c r="AC50" s="17"/>
      <c r="AD50" s="17"/>
      <c r="AE50" s="19">
        <v>100</v>
      </c>
      <c r="AF50" s="19" t="s">
        <v>163</v>
      </c>
      <c r="AG50" s="19" t="s">
        <v>189</v>
      </c>
      <c r="AH50" s="17"/>
      <c r="AI50" s="63"/>
      <c r="AJ50" s="66"/>
      <c r="AK50" s="67"/>
      <c r="AL50" s="75"/>
      <c r="AM50" s="76"/>
      <c r="AN50" s="75"/>
      <c r="AO50" s="76"/>
      <c r="AP50" s="75"/>
      <c r="AQ50" s="76"/>
      <c r="AR50" s="75"/>
      <c r="AS50" s="76"/>
      <c r="AT50" s="77"/>
      <c r="AU50" s="78"/>
      <c r="AV50" s="77"/>
      <c r="AW50" s="78"/>
      <c r="AX50" s="77"/>
      <c r="AY50" s="78"/>
      <c r="AZ50" s="77"/>
      <c r="BA50" s="78"/>
      <c r="BB50" s="77"/>
      <c r="BC50" s="78"/>
      <c r="BD50" s="77"/>
      <c r="BE50" s="78"/>
      <c r="BF50" s="75"/>
      <c r="BG50" s="76"/>
      <c r="BJ50" s="76"/>
      <c r="BL50" s="75"/>
      <c r="BM50" s="76"/>
      <c r="CL50" s="76"/>
    </row>
    <row r="51" spans="1:97" ht="120.75" hidden="1" thickBot="1" x14ac:dyDescent="0.3">
      <c r="A51" s="14" t="s">
        <v>149</v>
      </c>
      <c r="B51" s="16" t="s">
        <v>193</v>
      </c>
      <c r="C51" s="16" t="s">
        <v>194</v>
      </c>
      <c r="D51" s="17"/>
      <c r="E51" s="17"/>
      <c r="F51" s="17"/>
      <c r="G51" s="40">
        <v>0</v>
      </c>
      <c r="H51" s="17"/>
      <c r="I51" s="17"/>
      <c r="J51" s="17" t="s">
        <v>70</v>
      </c>
      <c r="K51" s="16">
        <v>50</v>
      </c>
      <c r="L51" s="16"/>
      <c r="M51" s="16"/>
      <c r="N51" s="16"/>
      <c r="O51" s="16"/>
      <c r="P51" s="16">
        <v>100</v>
      </c>
      <c r="Q51" s="17"/>
      <c r="R51" s="17"/>
      <c r="S51" s="17"/>
      <c r="T51" s="17"/>
      <c r="U51" s="16" t="s">
        <v>97</v>
      </c>
      <c r="V51" s="17"/>
      <c r="W51" s="17"/>
      <c r="X51" s="17"/>
      <c r="Y51" s="17"/>
      <c r="Z51" s="16" t="s">
        <v>97</v>
      </c>
      <c r="AA51" s="17"/>
      <c r="AB51" s="17"/>
      <c r="AC51" s="17"/>
      <c r="AD51" s="17"/>
      <c r="AE51" s="19">
        <v>100</v>
      </c>
      <c r="AF51" s="16" t="s">
        <v>163</v>
      </c>
      <c r="AG51" s="16" t="s">
        <v>195</v>
      </c>
      <c r="AH51" s="17"/>
      <c r="AI51" s="63"/>
      <c r="AJ51" s="66"/>
      <c r="AK51" s="67"/>
      <c r="AL51" s="75"/>
      <c r="AM51" s="76"/>
      <c r="AN51" s="75"/>
      <c r="AO51" s="76"/>
      <c r="AP51" s="75"/>
      <c r="AQ51" s="76"/>
      <c r="AR51" s="75"/>
      <c r="AS51" s="76"/>
      <c r="AT51" s="77"/>
      <c r="AU51" s="78"/>
      <c r="AV51" s="77"/>
      <c r="AW51" s="78"/>
      <c r="AX51" s="77"/>
      <c r="AY51" s="78"/>
      <c r="AZ51" s="77"/>
      <c r="BA51" s="78"/>
      <c r="BB51" s="77"/>
      <c r="BC51" s="78"/>
      <c r="BD51" s="77"/>
      <c r="BE51" s="78"/>
      <c r="BF51" s="75"/>
      <c r="BG51" s="76"/>
      <c r="BJ51" s="76"/>
      <c r="BL51" s="75"/>
      <c r="BM51" s="76"/>
      <c r="CL51" s="76"/>
    </row>
    <row r="52" spans="1:97" ht="120.75" hidden="1" thickBot="1" x14ac:dyDescent="0.3">
      <c r="A52" s="14" t="s">
        <v>149</v>
      </c>
      <c r="B52" s="16" t="s">
        <v>193</v>
      </c>
      <c r="C52" s="16" t="s">
        <v>196</v>
      </c>
      <c r="D52" s="17"/>
      <c r="E52" s="17"/>
      <c r="F52" s="17"/>
      <c r="G52" s="40">
        <v>0</v>
      </c>
      <c r="H52" s="17"/>
      <c r="I52" s="17"/>
      <c r="J52" s="17" t="s">
        <v>70</v>
      </c>
      <c r="K52" s="16">
        <v>10</v>
      </c>
      <c r="L52" s="16"/>
      <c r="M52" s="16"/>
      <c r="N52" s="16"/>
      <c r="O52" s="16"/>
      <c r="P52" s="16">
        <v>100</v>
      </c>
      <c r="Q52" s="17"/>
      <c r="R52" s="17"/>
      <c r="S52" s="17"/>
      <c r="T52" s="17"/>
      <c r="U52" s="16" t="s">
        <v>97</v>
      </c>
      <c r="V52" s="17"/>
      <c r="W52" s="17"/>
      <c r="X52" s="17"/>
      <c r="Y52" s="17"/>
      <c r="Z52" s="16" t="s">
        <v>97</v>
      </c>
      <c r="AA52" s="17"/>
      <c r="AB52" s="17"/>
      <c r="AC52" s="17"/>
      <c r="AD52" s="17"/>
      <c r="AE52" s="19">
        <v>100</v>
      </c>
      <c r="AF52" s="16" t="s">
        <v>163</v>
      </c>
      <c r="AG52" s="16" t="s">
        <v>195</v>
      </c>
      <c r="AH52" s="17"/>
      <c r="AI52" s="63"/>
      <c r="AJ52" s="66"/>
      <c r="AK52" s="67"/>
      <c r="AL52" s="75"/>
      <c r="AM52" s="76"/>
      <c r="AN52" s="75"/>
      <c r="AO52" s="76"/>
      <c r="AP52" s="75"/>
      <c r="AQ52" s="76"/>
      <c r="AR52" s="75"/>
      <c r="AS52" s="76"/>
      <c r="AT52" s="77"/>
      <c r="AU52" s="78"/>
      <c r="AV52" s="77"/>
      <c r="AW52" s="78"/>
      <c r="AX52" s="77"/>
      <c r="AY52" s="78"/>
      <c r="AZ52" s="77"/>
      <c r="BA52" s="78"/>
      <c r="BB52" s="77"/>
      <c r="BC52" s="78"/>
      <c r="BD52" s="77"/>
      <c r="BE52" s="78"/>
      <c r="BF52" s="75"/>
      <c r="BG52" s="76"/>
      <c r="BJ52" s="76"/>
      <c r="BL52" s="75"/>
      <c r="BM52" s="76"/>
      <c r="CL52" s="76"/>
    </row>
    <row r="53" spans="1:97" ht="120.75" hidden="1" thickBot="1" x14ac:dyDescent="0.3">
      <c r="A53" s="14" t="s">
        <v>149</v>
      </c>
      <c r="B53" s="16" t="s">
        <v>193</v>
      </c>
      <c r="C53" s="16" t="s">
        <v>197</v>
      </c>
      <c r="D53" s="17"/>
      <c r="E53" s="17"/>
      <c r="F53" s="17"/>
      <c r="G53" s="40">
        <v>0</v>
      </c>
      <c r="H53" s="17"/>
      <c r="I53" s="17"/>
      <c r="J53" s="17" t="s">
        <v>70</v>
      </c>
      <c r="K53" s="16">
        <v>30</v>
      </c>
      <c r="L53" s="16"/>
      <c r="M53" s="16"/>
      <c r="N53" s="16"/>
      <c r="O53" s="16"/>
      <c r="P53" s="16">
        <v>100</v>
      </c>
      <c r="Q53" s="17"/>
      <c r="R53" s="17"/>
      <c r="S53" s="17"/>
      <c r="T53" s="17"/>
      <c r="U53" s="16" t="s">
        <v>97</v>
      </c>
      <c r="V53" s="17"/>
      <c r="W53" s="17"/>
      <c r="X53" s="17"/>
      <c r="Y53" s="17"/>
      <c r="Z53" s="16" t="s">
        <v>97</v>
      </c>
      <c r="AA53" s="17"/>
      <c r="AB53" s="17"/>
      <c r="AC53" s="17"/>
      <c r="AD53" s="17"/>
      <c r="AE53" s="19">
        <v>100</v>
      </c>
      <c r="AF53" s="16" t="s">
        <v>163</v>
      </c>
      <c r="AG53" s="16" t="s">
        <v>195</v>
      </c>
      <c r="AH53" s="17"/>
      <c r="AI53" s="63"/>
      <c r="AJ53" s="66"/>
      <c r="AK53" s="67"/>
      <c r="AL53" s="75"/>
      <c r="AM53" s="76"/>
      <c r="AN53" s="75"/>
      <c r="AO53" s="76"/>
      <c r="AP53" s="75"/>
      <c r="AQ53" s="76"/>
      <c r="AR53" s="75"/>
      <c r="AS53" s="76"/>
      <c r="AT53" s="77"/>
      <c r="AU53" s="78"/>
      <c r="AV53" s="77"/>
      <c r="AW53" s="78"/>
      <c r="AX53" s="77"/>
      <c r="AY53" s="78"/>
      <c r="AZ53" s="77"/>
      <c r="BA53" s="78"/>
      <c r="BB53" s="77"/>
      <c r="BC53" s="78"/>
      <c r="BD53" s="77"/>
      <c r="BE53" s="78"/>
      <c r="BF53" s="75"/>
      <c r="BG53" s="76"/>
      <c r="BJ53" s="76"/>
      <c r="BL53" s="75"/>
      <c r="BM53" s="76"/>
      <c r="CL53" s="76"/>
    </row>
    <row r="54" spans="1:97" ht="135.75" hidden="1" thickBot="1" x14ac:dyDescent="0.3">
      <c r="A54" s="14" t="s">
        <v>149</v>
      </c>
      <c r="B54" s="16" t="s">
        <v>198</v>
      </c>
      <c r="C54" s="16" t="s">
        <v>199</v>
      </c>
      <c r="D54" s="17"/>
      <c r="E54" s="17"/>
      <c r="F54" s="17"/>
      <c r="G54" s="40" t="s">
        <v>69</v>
      </c>
      <c r="H54" s="17"/>
      <c r="I54" s="17"/>
      <c r="J54" s="17" t="s">
        <v>70</v>
      </c>
      <c r="K54" s="16">
        <v>3</v>
      </c>
      <c r="L54" s="16"/>
      <c r="M54" s="16"/>
      <c r="N54" s="16"/>
      <c r="O54" s="16"/>
      <c r="P54" s="16">
        <v>3</v>
      </c>
      <c r="Q54" s="17"/>
      <c r="R54" s="17"/>
      <c r="S54" s="17"/>
      <c r="T54" s="17"/>
      <c r="U54" s="16">
        <v>3</v>
      </c>
      <c r="V54" s="17"/>
      <c r="W54" s="17"/>
      <c r="X54" s="17"/>
      <c r="Y54" s="17"/>
      <c r="Z54" s="16">
        <v>3</v>
      </c>
      <c r="AA54" s="17"/>
      <c r="AB54" s="17"/>
      <c r="AC54" s="17"/>
      <c r="AD54" s="17"/>
      <c r="AE54" s="17">
        <v>12</v>
      </c>
      <c r="AF54" s="16" t="s">
        <v>163</v>
      </c>
      <c r="AG54" s="16" t="s">
        <v>184</v>
      </c>
      <c r="AH54" s="17"/>
      <c r="AI54" s="63"/>
      <c r="AJ54" s="66"/>
      <c r="AK54" s="67"/>
      <c r="AL54" s="75"/>
      <c r="AM54" s="76"/>
      <c r="AN54" s="75"/>
      <c r="AO54" s="76"/>
      <c r="AP54" s="75"/>
      <c r="AQ54" s="76"/>
      <c r="AR54" s="75"/>
      <c r="AS54" s="76"/>
      <c r="AT54" s="77"/>
      <c r="AU54" s="78"/>
      <c r="AV54" s="77"/>
      <c r="AW54" s="78"/>
      <c r="AX54" s="77"/>
      <c r="AY54" s="78"/>
      <c r="AZ54" s="77"/>
      <c r="BA54" s="78"/>
      <c r="BB54" s="77"/>
      <c r="BC54" s="78"/>
      <c r="BD54" s="77"/>
      <c r="BE54" s="78"/>
      <c r="BF54" s="75"/>
      <c r="BG54" s="76"/>
      <c r="BJ54" s="76"/>
      <c r="BL54" s="75"/>
      <c r="BM54" s="76"/>
      <c r="CL54" s="76"/>
    </row>
    <row r="55" spans="1:97" ht="105.75" hidden="1" thickBot="1" x14ac:dyDescent="0.3">
      <c r="A55" s="14" t="s">
        <v>149</v>
      </c>
      <c r="B55" s="16" t="s">
        <v>200</v>
      </c>
      <c r="C55" s="16" t="s">
        <v>201</v>
      </c>
      <c r="D55" s="17"/>
      <c r="E55" s="17"/>
      <c r="F55" s="17"/>
      <c r="G55" s="40">
        <v>5</v>
      </c>
      <c r="H55" s="17"/>
      <c r="I55" s="17"/>
      <c r="J55" s="17" t="s">
        <v>70</v>
      </c>
      <c r="K55" s="16">
        <v>6</v>
      </c>
      <c r="L55" s="16"/>
      <c r="M55" s="16"/>
      <c r="N55" s="16"/>
      <c r="O55" s="16"/>
      <c r="P55" s="16">
        <v>8</v>
      </c>
      <c r="Q55" s="17"/>
      <c r="R55" s="17"/>
      <c r="S55" s="17"/>
      <c r="T55" s="17"/>
      <c r="U55" s="16">
        <v>8</v>
      </c>
      <c r="V55" s="17"/>
      <c r="W55" s="17"/>
      <c r="X55" s="17"/>
      <c r="Y55" s="17"/>
      <c r="Z55" s="16">
        <v>8</v>
      </c>
      <c r="AA55" s="17"/>
      <c r="AB55" s="17"/>
      <c r="AC55" s="17"/>
      <c r="AD55" s="17"/>
      <c r="AE55" s="16">
        <v>20</v>
      </c>
      <c r="AF55" s="16" t="s">
        <v>157</v>
      </c>
      <c r="AG55" s="16" t="s">
        <v>202</v>
      </c>
      <c r="AH55" s="17"/>
      <c r="AI55" s="63"/>
      <c r="AJ55" s="66"/>
      <c r="AK55" s="67"/>
      <c r="AL55" s="75"/>
      <c r="AM55" s="76"/>
      <c r="AN55" s="75"/>
      <c r="AO55" s="76"/>
      <c r="AP55" s="75"/>
      <c r="AQ55" s="76"/>
      <c r="AR55" s="75"/>
      <c r="AS55" s="76"/>
      <c r="AT55" s="77"/>
      <c r="AU55" s="78"/>
      <c r="AV55" s="77"/>
      <c r="AW55" s="78"/>
      <c r="AX55" s="77"/>
      <c r="AY55" s="78"/>
      <c r="AZ55" s="77"/>
      <c r="BA55" s="78"/>
      <c r="BB55" s="77"/>
      <c r="BC55" s="78"/>
      <c r="BD55" s="77"/>
      <c r="BE55" s="78"/>
      <c r="BF55" s="75"/>
      <c r="BG55" s="76"/>
      <c r="BJ55" s="76"/>
      <c r="BL55" s="75"/>
      <c r="BM55" s="76"/>
      <c r="CL55" s="76"/>
    </row>
    <row r="56" spans="1:97" ht="105.75" hidden="1" thickBot="1" x14ac:dyDescent="0.3">
      <c r="A56" s="14" t="s">
        <v>149</v>
      </c>
      <c r="B56" s="16" t="s">
        <v>203</v>
      </c>
      <c r="C56" s="16" t="s">
        <v>204</v>
      </c>
      <c r="D56" s="17"/>
      <c r="E56" s="17"/>
      <c r="F56" s="17"/>
      <c r="G56" s="40">
        <v>10</v>
      </c>
      <c r="H56" s="17"/>
      <c r="I56" s="17"/>
      <c r="J56" s="17" t="s">
        <v>70</v>
      </c>
      <c r="K56" s="16">
        <v>6</v>
      </c>
      <c r="L56" s="16"/>
      <c r="M56" s="16"/>
      <c r="N56" s="16"/>
      <c r="O56" s="16"/>
      <c r="P56" s="16">
        <v>8</v>
      </c>
      <c r="Q56" s="17"/>
      <c r="R56" s="17"/>
      <c r="S56" s="17"/>
      <c r="T56" s="17"/>
      <c r="U56" s="16">
        <v>10</v>
      </c>
      <c r="V56" s="17"/>
      <c r="W56" s="17"/>
      <c r="X56" s="17"/>
      <c r="Y56" s="17"/>
      <c r="Z56" s="16">
        <v>10</v>
      </c>
      <c r="AA56" s="17"/>
      <c r="AB56" s="17"/>
      <c r="AC56" s="17"/>
      <c r="AD56" s="17"/>
      <c r="AE56" s="16">
        <v>34</v>
      </c>
      <c r="AF56" s="16" t="s">
        <v>157</v>
      </c>
      <c r="AG56" s="16" t="s">
        <v>202</v>
      </c>
      <c r="AH56" s="17"/>
      <c r="AI56" s="63"/>
      <c r="AJ56" s="66"/>
      <c r="AK56" s="67"/>
      <c r="AL56" s="75"/>
      <c r="AM56" s="76"/>
      <c r="AN56" s="75"/>
      <c r="AO56" s="76"/>
      <c r="AP56" s="75"/>
      <c r="AQ56" s="76"/>
      <c r="AR56" s="75"/>
      <c r="AS56" s="76"/>
      <c r="AT56" s="77"/>
      <c r="AU56" s="78"/>
      <c r="AV56" s="77"/>
      <c r="AW56" s="78"/>
      <c r="AX56" s="77"/>
      <c r="AY56" s="78"/>
      <c r="AZ56" s="77"/>
      <c r="BA56" s="78"/>
      <c r="BB56" s="77"/>
      <c r="BC56" s="78"/>
      <c r="BD56" s="77"/>
      <c r="BE56" s="78"/>
      <c r="BF56" s="75"/>
      <c r="BG56" s="76"/>
      <c r="BJ56" s="76"/>
      <c r="BL56" s="75"/>
      <c r="BM56" s="76"/>
      <c r="CL56" s="76"/>
    </row>
    <row r="57" spans="1:97" ht="150.75" hidden="1" thickBot="1" x14ac:dyDescent="0.3">
      <c r="A57" s="14" t="s">
        <v>149</v>
      </c>
      <c r="B57" s="16" t="s">
        <v>205</v>
      </c>
      <c r="C57" s="16" t="s">
        <v>206</v>
      </c>
      <c r="D57" s="17"/>
      <c r="E57" s="17"/>
      <c r="F57" s="17"/>
      <c r="G57" s="40">
        <v>0</v>
      </c>
      <c r="H57" s="17"/>
      <c r="I57" s="17"/>
      <c r="J57" s="17" t="s">
        <v>70</v>
      </c>
      <c r="K57" s="16">
        <v>2</v>
      </c>
      <c r="L57" s="16"/>
      <c r="M57" s="16"/>
      <c r="N57" s="16"/>
      <c r="O57" s="16"/>
      <c r="P57" s="16">
        <v>2</v>
      </c>
      <c r="Q57" s="17"/>
      <c r="R57" s="17"/>
      <c r="S57" s="17"/>
      <c r="T57" s="17"/>
      <c r="U57" s="16">
        <v>2</v>
      </c>
      <c r="V57" s="17"/>
      <c r="W57" s="17"/>
      <c r="X57" s="17"/>
      <c r="Y57" s="17"/>
      <c r="Z57" s="16">
        <v>2</v>
      </c>
      <c r="AA57" s="17"/>
      <c r="AB57" s="17"/>
      <c r="AC57" s="17"/>
      <c r="AD57" s="17"/>
      <c r="AE57" s="16">
        <v>8</v>
      </c>
      <c r="AF57" s="16" t="s">
        <v>163</v>
      </c>
      <c r="AG57" s="16" t="s">
        <v>164</v>
      </c>
      <c r="AH57" s="17"/>
      <c r="AI57" s="63"/>
      <c r="AJ57" s="66"/>
      <c r="AK57" s="67"/>
      <c r="AL57" s="75"/>
      <c r="AM57" s="76"/>
      <c r="AN57" s="75"/>
      <c r="AO57" s="76"/>
      <c r="AP57" s="75"/>
      <c r="AQ57" s="76"/>
      <c r="AR57" s="75"/>
      <c r="AS57" s="76"/>
      <c r="AT57" s="77"/>
      <c r="AU57" s="78"/>
      <c r="AV57" s="77"/>
      <c r="AW57" s="78"/>
      <c r="AX57" s="77"/>
      <c r="AY57" s="78"/>
      <c r="AZ57" s="77"/>
      <c r="BA57" s="78"/>
      <c r="BB57" s="77"/>
      <c r="BC57" s="78"/>
      <c r="BD57" s="77"/>
      <c r="BE57" s="78"/>
      <c r="BF57" s="75"/>
      <c r="BG57" s="76"/>
      <c r="BJ57" s="76"/>
      <c r="BL57" s="75"/>
      <c r="BM57" s="76"/>
      <c r="CL57" s="76"/>
    </row>
    <row r="58" spans="1:97" ht="135.75" hidden="1" thickBot="1" x14ac:dyDescent="0.3">
      <c r="A58" s="14" t="s">
        <v>149</v>
      </c>
      <c r="B58" s="16" t="s">
        <v>207</v>
      </c>
      <c r="C58" s="16" t="s">
        <v>208</v>
      </c>
      <c r="D58" s="17"/>
      <c r="E58" s="17"/>
      <c r="F58" s="17"/>
      <c r="G58" s="40">
        <v>0</v>
      </c>
      <c r="H58" s="17"/>
      <c r="I58" s="17"/>
      <c r="J58" s="17" t="s">
        <v>70</v>
      </c>
      <c r="K58" s="16">
        <v>10</v>
      </c>
      <c r="L58" s="16"/>
      <c r="M58" s="16"/>
      <c r="N58" s="16"/>
      <c r="O58" s="16"/>
      <c r="P58" s="16">
        <v>25</v>
      </c>
      <c r="Q58" s="17"/>
      <c r="R58" s="17"/>
      <c r="S58" s="17"/>
      <c r="T58" s="17"/>
      <c r="U58" s="16">
        <v>35</v>
      </c>
      <c r="V58" s="17"/>
      <c r="W58" s="17"/>
      <c r="X58" s="17"/>
      <c r="Y58" s="17"/>
      <c r="Z58" s="16">
        <v>30</v>
      </c>
      <c r="AA58" s="17"/>
      <c r="AB58" s="17"/>
      <c r="AC58" s="17"/>
      <c r="AD58" s="17"/>
      <c r="AE58" s="16">
        <v>100</v>
      </c>
      <c r="AF58" s="16" t="s">
        <v>163</v>
      </c>
      <c r="AG58" s="16" t="s">
        <v>202</v>
      </c>
      <c r="AH58" s="17"/>
      <c r="AI58" s="63"/>
      <c r="AJ58" s="66"/>
      <c r="AK58" s="67"/>
      <c r="AL58" s="75"/>
      <c r="AM58" s="76"/>
      <c r="AN58" s="75"/>
      <c r="AO58" s="76"/>
      <c r="AP58" s="75"/>
      <c r="AQ58" s="76"/>
      <c r="AR58" s="75"/>
      <c r="AS58" s="76"/>
      <c r="AT58" s="77"/>
      <c r="AU58" s="78"/>
      <c r="AV58" s="77"/>
      <c r="AW58" s="78"/>
      <c r="AX58" s="77"/>
      <c r="AY58" s="78"/>
      <c r="AZ58" s="77"/>
      <c r="BA58" s="78"/>
      <c r="BB58" s="77"/>
      <c r="BC58" s="78"/>
      <c r="BD58" s="77"/>
      <c r="BE58" s="78"/>
      <c r="BF58" s="75"/>
      <c r="BG58" s="76"/>
      <c r="BJ58" s="76"/>
      <c r="BL58" s="75"/>
      <c r="BM58" s="76"/>
      <c r="CL58" s="76"/>
    </row>
    <row r="59" spans="1:97" ht="165.75" hidden="1" thickBot="1" x14ac:dyDescent="0.3">
      <c r="A59" s="14" t="s">
        <v>149</v>
      </c>
      <c r="B59" s="16" t="s">
        <v>209</v>
      </c>
      <c r="C59" s="16" t="s">
        <v>210</v>
      </c>
      <c r="D59" s="17"/>
      <c r="E59" s="17"/>
      <c r="F59" s="17"/>
      <c r="G59" s="40">
        <v>20</v>
      </c>
      <c r="H59" s="17"/>
      <c r="I59" s="17"/>
      <c r="J59" s="17" t="s">
        <v>70</v>
      </c>
      <c r="K59" s="16">
        <v>25</v>
      </c>
      <c r="L59" s="16"/>
      <c r="M59" s="16"/>
      <c r="N59" s="16"/>
      <c r="O59" s="16"/>
      <c r="P59" s="16">
        <v>25</v>
      </c>
      <c r="Q59" s="17"/>
      <c r="R59" s="17"/>
      <c r="S59" s="17"/>
      <c r="T59" s="17"/>
      <c r="U59" s="16">
        <v>25</v>
      </c>
      <c r="V59" s="17"/>
      <c r="W59" s="17"/>
      <c r="X59" s="17"/>
      <c r="Y59" s="17"/>
      <c r="Z59" s="16">
        <v>25</v>
      </c>
      <c r="AA59" s="17"/>
      <c r="AB59" s="17"/>
      <c r="AC59" s="17"/>
      <c r="AD59" s="17"/>
      <c r="AE59" s="16">
        <v>100</v>
      </c>
      <c r="AF59" s="16" t="s">
        <v>163</v>
      </c>
      <c r="AG59" s="16" t="s">
        <v>202</v>
      </c>
      <c r="AH59" s="17"/>
      <c r="AI59" s="63"/>
      <c r="AJ59" s="66"/>
      <c r="AK59" s="67"/>
      <c r="AL59" s="75"/>
      <c r="AM59" s="76"/>
      <c r="AN59" s="75"/>
      <c r="AO59" s="76"/>
      <c r="AP59" s="75"/>
      <c r="AQ59" s="76"/>
      <c r="AR59" s="75"/>
      <c r="AS59" s="76"/>
      <c r="AT59" s="77"/>
      <c r="AU59" s="78"/>
      <c r="AV59" s="77"/>
      <c r="AW59" s="78"/>
      <c r="AX59" s="77"/>
      <c r="AY59" s="78"/>
      <c r="AZ59" s="77"/>
      <c r="BA59" s="78"/>
      <c r="BB59" s="77"/>
      <c r="BC59" s="78"/>
      <c r="BD59" s="77"/>
      <c r="BE59" s="78"/>
      <c r="BF59" s="75"/>
      <c r="BG59" s="76"/>
      <c r="BJ59" s="76"/>
      <c r="BL59" s="75"/>
      <c r="BM59" s="76"/>
      <c r="CL59" s="76"/>
    </row>
    <row r="60" spans="1:97" ht="165.75" hidden="1" thickBot="1" x14ac:dyDescent="0.3">
      <c r="A60" s="14" t="s">
        <v>149</v>
      </c>
      <c r="B60" s="17" t="s">
        <v>211</v>
      </c>
      <c r="C60" s="16" t="s">
        <v>212</v>
      </c>
      <c r="D60" s="17"/>
      <c r="E60" s="17"/>
      <c r="F60" s="17"/>
      <c r="G60" s="43">
        <v>3.07</v>
      </c>
      <c r="H60" s="17"/>
      <c r="I60" s="17"/>
      <c r="J60" s="17" t="s">
        <v>70</v>
      </c>
      <c r="K60" s="17">
        <v>2.7549999999999999</v>
      </c>
      <c r="L60" s="17"/>
      <c r="M60" s="17"/>
      <c r="N60" s="17"/>
      <c r="O60" s="17"/>
      <c r="P60" s="17">
        <v>3.03</v>
      </c>
      <c r="Q60" s="17"/>
      <c r="R60" s="17"/>
      <c r="S60" s="17"/>
      <c r="T60" s="17"/>
      <c r="U60" s="17">
        <v>3.33</v>
      </c>
      <c r="V60" s="17"/>
      <c r="W60" s="17"/>
      <c r="X60" s="17"/>
      <c r="Y60" s="17"/>
      <c r="Z60" s="17">
        <v>3.66</v>
      </c>
      <c r="AA60" s="17"/>
      <c r="AB60" s="17"/>
      <c r="AC60" s="17"/>
      <c r="AD60" s="17"/>
      <c r="AE60" s="17">
        <v>3.66</v>
      </c>
      <c r="AF60" s="17" t="s">
        <v>157</v>
      </c>
      <c r="AG60" s="17" t="s">
        <v>158</v>
      </c>
      <c r="AH60" s="17"/>
      <c r="AI60" s="63"/>
      <c r="AJ60" s="66"/>
      <c r="AK60" s="67"/>
      <c r="AL60" s="75"/>
      <c r="AM60" s="76"/>
      <c r="AN60" s="75"/>
      <c r="AO60" s="76"/>
      <c r="AP60" s="75"/>
      <c r="AQ60" s="76"/>
      <c r="AR60" s="75"/>
      <c r="AS60" s="76"/>
      <c r="AT60" s="77"/>
      <c r="AU60" s="78"/>
      <c r="AV60" s="77"/>
      <c r="AW60" s="78"/>
      <c r="AX60" s="77"/>
      <c r="AY60" s="78"/>
      <c r="AZ60" s="77"/>
      <c r="BA60" s="78"/>
      <c r="BB60" s="77"/>
      <c r="BC60" s="78"/>
      <c r="BD60" s="77"/>
      <c r="BE60" s="78"/>
      <c r="BF60" s="75"/>
      <c r="BG60" s="76"/>
      <c r="BJ60" s="76"/>
      <c r="BL60" s="75"/>
      <c r="BM60" s="76"/>
      <c r="CL60" s="76"/>
    </row>
    <row r="61" spans="1:97" ht="165.75" hidden="1" thickBot="1" x14ac:dyDescent="0.3">
      <c r="A61" s="14" t="s">
        <v>149</v>
      </c>
      <c r="B61" s="16" t="s">
        <v>213</v>
      </c>
      <c r="C61" s="16" t="s">
        <v>214</v>
      </c>
      <c r="D61" s="17"/>
      <c r="E61" s="17"/>
      <c r="F61" s="17"/>
      <c r="G61" s="42">
        <v>0.01</v>
      </c>
      <c r="H61" s="17"/>
      <c r="I61" s="17"/>
      <c r="J61" s="17" t="s">
        <v>70</v>
      </c>
      <c r="K61" s="41">
        <v>0.02</v>
      </c>
      <c r="L61" s="41"/>
      <c r="M61" s="41"/>
      <c r="N61" s="41"/>
      <c r="O61" s="41"/>
      <c r="P61" s="41">
        <v>0.02</v>
      </c>
      <c r="Q61" s="17"/>
      <c r="R61" s="17"/>
      <c r="S61" s="17"/>
      <c r="T61" s="17"/>
      <c r="U61" s="41">
        <v>0.02</v>
      </c>
      <c r="V61" s="17"/>
      <c r="W61" s="17"/>
      <c r="X61" s="17"/>
      <c r="Y61" s="17"/>
      <c r="Z61" s="41">
        <v>0.02</v>
      </c>
      <c r="AA61" s="17"/>
      <c r="AB61" s="17"/>
      <c r="AC61" s="17"/>
      <c r="AD61" s="17"/>
      <c r="AE61" s="41">
        <v>0.08</v>
      </c>
      <c r="AF61" s="17" t="s">
        <v>83</v>
      </c>
      <c r="AG61" s="16" t="s">
        <v>84</v>
      </c>
      <c r="AH61" s="17"/>
      <c r="AI61" s="63"/>
      <c r="AJ61" s="66"/>
      <c r="AK61" s="67"/>
      <c r="AL61" s="75"/>
      <c r="AM61" s="76"/>
      <c r="AN61" s="75"/>
      <c r="AO61" s="76"/>
      <c r="AP61" s="75"/>
      <c r="AQ61" s="76"/>
      <c r="AR61" s="75"/>
      <c r="AS61" s="76"/>
      <c r="AT61" s="77"/>
      <c r="AU61" s="78"/>
      <c r="AV61" s="77"/>
      <c r="AW61" s="78"/>
      <c r="AX61" s="77"/>
      <c r="AY61" s="78"/>
      <c r="AZ61" s="77"/>
      <c r="BA61" s="78"/>
      <c r="BB61" s="77"/>
      <c r="BC61" s="78"/>
      <c r="BD61" s="77"/>
      <c r="BE61" s="78"/>
      <c r="BF61" s="75"/>
      <c r="BG61" s="76"/>
      <c r="BJ61" s="76"/>
      <c r="BL61" s="75"/>
      <c r="BM61" s="76"/>
      <c r="CL61" s="76"/>
    </row>
    <row r="62" spans="1:97" ht="210.75" hidden="1" thickBot="1" x14ac:dyDescent="0.3">
      <c r="A62" s="14" t="s">
        <v>149</v>
      </c>
      <c r="B62" s="17" t="s">
        <v>215</v>
      </c>
      <c r="C62" s="17" t="s">
        <v>216</v>
      </c>
      <c r="D62" s="17"/>
      <c r="E62" s="17"/>
      <c r="F62" s="17"/>
      <c r="G62" s="43" t="s">
        <v>217</v>
      </c>
      <c r="H62" s="17"/>
      <c r="I62" s="17"/>
      <c r="J62" s="17" t="s">
        <v>70</v>
      </c>
      <c r="K62" s="17" t="s">
        <v>218</v>
      </c>
      <c r="L62" s="17"/>
      <c r="M62" s="17"/>
      <c r="N62" s="17"/>
      <c r="O62" s="17"/>
      <c r="P62" s="17" t="s">
        <v>219</v>
      </c>
      <c r="Q62" s="17"/>
      <c r="R62" s="17"/>
      <c r="S62" s="17"/>
      <c r="T62" s="17"/>
      <c r="U62" s="17" t="s">
        <v>220</v>
      </c>
      <c r="V62" s="17"/>
      <c r="W62" s="17"/>
      <c r="X62" s="17"/>
      <c r="Y62" s="17"/>
      <c r="Z62" s="17" t="s">
        <v>221</v>
      </c>
      <c r="AA62" s="17"/>
      <c r="AB62" s="17"/>
      <c r="AC62" s="17"/>
      <c r="AD62" s="17"/>
      <c r="AE62" s="17" t="s">
        <v>222</v>
      </c>
      <c r="AF62" s="16" t="s">
        <v>106</v>
      </c>
      <c r="AG62" s="16" t="s">
        <v>106</v>
      </c>
      <c r="AH62" s="17"/>
      <c r="AI62" s="63"/>
      <c r="AJ62" s="66"/>
      <c r="AK62" s="67"/>
      <c r="AL62" s="75"/>
      <c r="AM62" s="76"/>
      <c r="AN62" s="75"/>
      <c r="AO62" s="76"/>
      <c r="AP62" s="75"/>
      <c r="AQ62" s="76"/>
      <c r="AR62" s="75"/>
      <c r="AS62" s="76"/>
      <c r="AT62" s="77"/>
      <c r="AU62" s="78"/>
      <c r="AV62" s="77"/>
      <c r="AW62" s="78"/>
      <c r="AX62" s="77"/>
      <c r="AY62" s="78"/>
      <c r="AZ62" s="77"/>
      <c r="BA62" s="78"/>
      <c r="BB62" s="77"/>
      <c r="BC62" s="78"/>
      <c r="BD62" s="77"/>
      <c r="BE62" s="78"/>
      <c r="BF62" s="75"/>
      <c r="BG62" s="76"/>
      <c r="BJ62" s="76"/>
      <c r="BL62" s="75"/>
      <c r="BM62" s="76"/>
      <c r="CL62" s="76"/>
    </row>
    <row r="63" spans="1:97" ht="165.75" hidden="1" thickBot="1" x14ac:dyDescent="0.3">
      <c r="A63" s="327" t="s">
        <v>149</v>
      </c>
      <c r="B63" s="29" t="s">
        <v>223</v>
      </c>
      <c r="C63" s="29" t="s">
        <v>224</v>
      </c>
      <c r="D63" s="29"/>
      <c r="E63" s="29"/>
      <c r="F63" s="29"/>
      <c r="G63" s="48">
        <v>2</v>
      </c>
      <c r="H63" s="29"/>
      <c r="I63" s="29"/>
      <c r="J63" s="29" t="s">
        <v>70</v>
      </c>
      <c r="K63" s="29">
        <v>3</v>
      </c>
      <c r="L63" s="29"/>
      <c r="M63" s="29"/>
      <c r="N63" s="29"/>
      <c r="O63" s="29"/>
      <c r="P63" s="29">
        <v>3</v>
      </c>
      <c r="Q63" s="29"/>
      <c r="R63" s="29"/>
      <c r="S63" s="29"/>
      <c r="T63" s="29"/>
      <c r="U63" s="29">
        <v>3</v>
      </c>
      <c r="V63" s="29"/>
      <c r="W63" s="29"/>
      <c r="X63" s="29"/>
      <c r="Y63" s="29"/>
      <c r="Z63" s="29">
        <v>3</v>
      </c>
      <c r="AA63" s="29"/>
      <c r="AB63" s="29"/>
      <c r="AC63" s="29"/>
      <c r="AD63" s="29"/>
      <c r="AE63" s="29">
        <v>12</v>
      </c>
      <c r="AF63" s="69" t="s">
        <v>163</v>
      </c>
      <c r="AG63" s="69" t="s">
        <v>225</v>
      </c>
      <c r="AH63" s="29"/>
      <c r="AI63" s="70"/>
      <c r="AJ63" s="71"/>
      <c r="AK63" s="72"/>
      <c r="AL63" s="75"/>
      <c r="AM63" s="76"/>
      <c r="AN63" s="75"/>
      <c r="AO63" s="76"/>
      <c r="AP63" s="75"/>
      <c r="AQ63" s="76"/>
      <c r="AR63" s="75"/>
      <c r="AS63" s="76"/>
      <c r="AT63" s="79"/>
      <c r="AU63" s="80"/>
      <c r="AV63" s="79"/>
      <c r="AW63" s="80"/>
      <c r="AX63" s="79"/>
      <c r="AY63" s="80"/>
      <c r="AZ63" s="79"/>
      <c r="BA63" s="80"/>
      <c r="BB63" s="79"/>
      <c r="BC63" s="80"/>
      <c r="BD63" s="79"/>
      <c r="BE63" s="80"/>
      <c r="BF63" s="75"/>
      <c r="BG63" s="76"/>
      <c r="BJ63" s="76"/>
      <c r="BL63" s="75"/>
      <c r="BM63" s="76"/>
      <c r="CL63" s="76"/>
    </row>
    <row r="64" spans="1:97" s="1" customFormat="1" ht="222.75" customHeight="1" thickBot="1" x14ac:dyDescent="0.3">
      <c r="A64" s="338" t="s">
        <v>149</v>
      </c>
      <c r="B64" s="32" t="s">
        <v>226</v>
      </c>
      <c r="C64" s="32" t="s">
        <v>227</v>
      </c>
      <c r="D64" s="339" t="s">
        <v>796</v>
      </c>
      <c r="E64" s="340" t="s">
        <v>228</v>
      </c>
      <c r="F64" s="31" t="s">
        <v>229</v>
      </c>
      <c r="G64" s="315">
        <v>106</v>
      </c>
      <c r="H64" s="50">
        <v>44926</v>
      </c>
      <c r="I64" s="51">
        <v>901738216</v>
      </c>
      <c r="J64" s="33" t="s">
        <v>70</v>
      </c>
      <c r="K64" s="52">
        <v>120</v>
      </c>
      <c r="L64" s="49"/>
      <c r="M64" s="49"/>
      <c r="N64" s="49">
        <v>81</v>
      </c>
      <c r="O64" s="49">
        <f>120-81</f>
        <v>39</v>
      </c>
      <c r="P64" s="53">
        <v>100</v>
      </c>
      <c r="Q64" s="54"/>
      <c r="R64" s="54">
        <v>20</v>
      </c>
      <c r="S64" s="55" t="s">
        <v>231</v>
      </c>
      <c r="T64" s="55" t="s">
        <v>232</v>
      </c>
      <c r="U64" s="56">
        <v>160</v>
      </c>
      <c r="V64" s="57"/>
      <c r="W64" s="57"/>
      <c r="X64" s="57"/>
      <c r="Y64" s="57"/>
      <c r="Z64" s="56">
        <v>180</v>
      </c>
      <c r="AA64" s="57"/>
      <c r="AB64" s="57"/>
      <c r="AC64" s="57"/>
      <c r="AD64" s="57"/>
      <c r="AE64" s="56">
        <v>600</v>
      </c>
      <c r="AF64" s="33" t="s">
        <v>233</v>
      </c>
      <c r="AG64" s="33" t="s">
        <v>234</v>
      </c>
      <c r="AH64" s="57" t="s">
        <v>235</v>
      </c>
      <c r="AI64" s="57" t="s">
        <v>235</v>
      </c>
      <c r="AJ64" s="73" t="s">
        <v>236</v>
      </c>
      <c r="AK64" s="74">
        <v>2</v>
      </c>
      <c r="AL64" s="73" t="s">
        <v>237</v>
      </c>
      <c r="AM64" s="74">
        <v>3</v>
      </c>
      <c r="AN64" s="73" t="s">
        <v>238</v>
      </c>
      <c r="AO64" s="74">
        <v>7</v>
      </c>
      <c r="AP64" s="73" t="s">
        <v>239</v>
      </c>
      <c r="AQ64" s="74">
        <v>8</v>
      </c>
      <c r="AR64" s="73" t="s">
        <v>240</v>
      </c>
      <c r="AS64" s="74">
        <v>9</v>
      </c>
      <c r="AT64" s="73" t="s">
        <v>241</v>
      </c>
      <c r="AU64" s="74">
        <v>9</v>
      </c>
      <c r="AV64" s="73" t="s">
        <v>242</v>
      </c>
      <c r="AW64" s="74">
        <v>81</v>
      </c>
      <c r="AX64" s="73" t="s">
        <v>243</v>
      </c>
      <c r="AY64" s="74">
        <v>81</v>
      </c>
      <c r="AZ64" s="73" t="s">
        <v>244</v>
      </c>
      <c r="BA64" s="74">
        <f>81+16</f>
        <v>97</v>
      </c>
      <c r="BB64" s="84" t="s">
        <v>245</v>
      </c>
      <c r="BC64" s="85">
        <v>97</v>
      </c>
      <c r="BD64" s="84" t="s">
        <v>246</v>
      </c>
      <c r="BE64" s="85">
        <f>97+19+10</f>
        <v>126</v>
      </c>
      <c r="BF64" s="73" t="s">
        <v>247</v>
      </c>
      <c r="BG64" s="86">
        <f>71+9+16+19+1+10</f>
        <v>126</v>
      </c>
      <c r="BH64" s="87">
        <v>126</v>
      </c>
      <c r="BI64" s="88">
        <f>BH64/Tabla1[[#This Row],[Meta 2023*]]</f>
        <v>1.05</v>
      </c>
      <c r="BJ64" s="89">
        <f>BH64/Tabla1[[#This Row],[T3 2023]]</f>
        <v>1.5555555555555556</v>
      </c>
      <c r="BK64" s="90"/>
      <c r="BL64" s="73" t="s">
        <v>248</v>
      </c>
      <c r="BM64" s="86">
        <v>0</v>
      </c>
      <c r="BN64" s="84" t="s">
        <v>249</v>
      </c>
      <c r="BO64" s="85">
        <v>0</v>
      </c>
      <c r="BP64" s="91" t="s">
        <v>250</v>
      </c>
      <c r="BQ64" s="92">
        <v>0</v>
      </c>
      <c r="BR64" s="94" t="s">
        <v>251</v>
      </c>
      <c r="BS64" s="86">
        <v>0</v>
      </c>
      <c r="BT64" s="94" t="s">
        <v>252</v>
      </c>
      <c r="BU64" s="86">
        <v>0</v>
      </c>
      <c r="BV64" s="94" t="s">
        <v>253</v>
      </c>
      <c r="BW64" s="95">
        <f>(15+25)-5</f>
        <v>35</v>
      </c>
      <c r="BX64" s="96" t="s">
        <v>254</v>
      </c>
      <c r="BY64" s="86">
        <v>69</v>
      </c>
      <c r="BZ64" s="97" t="s">
        <v>255</v>
      </c>
      <c r="CA64" s="85">
        <v>69</v>
      </c>
      <c r="CB64" s="97" t="s">
        <v>256</v>
      </c>
      <c r="CC64" s="85">
        <f>69+50</f>
        <v>119</v>
      </c>
      <c r="CD64" s="98" t="s">
        <v>257</v>
      </c>
      <c r="CE64" s="99">
        <v>120</v>
      </c>
      <c r="CF64" s="100" t="s">
        <v>258</v>
      </c>
      <c r="CG64" s="101">
        <v>120</v>
      </c>
      <c r="CH64" s="341" t="s">
        <v>794</v>
      </c>
      <c r="CI64" s="296">
        <v>119</v>
      </c>
      <c r="CJ64" s="296">
        <v>119</v>
      </c>
      <c r="CK64" s="102">
        <f>CJ64/100</f>
        <v>1.19</v>
      </c>
      <c r="CL64" s="324">
        <f>CJ64/69</f>
        <v>1.7246376811594204</v>
      </c>
      <c r="CM64" s="103" t="s">
        <v>228</v>
      </c>
      <c r="CO64" s="1">
        <f>LEN(BZ64)</f>
        <v>1342</v>
      </c>
      <c r="CS64" s="104"/>
    </row>
    <row r="65" spans="1:97" ht="105.75" hidden="1" thickBot="1" x14ac:dyDescent="0.3">
      <c r="A65" s="105" t="s">
        <v>149</v>
      </c>
      <c r="B65" s="106" t="s">
        <v>200</v>
      </c>
      <c r="C65" s="107" t="s">
        <v>201</v>
      </c>
      <c r="D65" s="17"/>
      <c r="E65" s="63"/>
      <c r="F65" s="123"/>
      <c r="G65" s="131">
        <v>5</v>
      </c>
      <c r="H65" s="17"/>
      <c r="I65" s="17"/>
      <c r="J65" s="17" t="s">
        <v>70</v>
      </c>
      <c r="K65" s="16">
        <v>6</v>
      </c>
      <c r="L65" s="16"/>
      <c r="M65" s="16"/>
      <c r="N65" s="16"/>
      <c r="O65" s="16"/>
      <c r="P65" s="139">
        <v>8</v>
      </c>
      <c r="Q65" s="17"/>
      <c r="R65" s="17"/>
      <c r="S65" s="17"/>
      <c r="T65" s="17"/>
      <c r="U65" s="139">
        <v>8</v>
      </c>
      <c r="V65" s="17"/>
      <c r="W65" s="17"/>
      <c r="X65" s="17"/>
      <c r="Y65" s="17"/>
      <c r="Z65" s="139">
        <v>8</v>
      </c>
      <c r="AA65" s="17"/>
      <c r="AB65" s="17"/>
      <c r="AC65" s="17"/>
      <c r="AD65" s="17"/>
      <c r="AE65" s="139">
        <v>20</v>
      </c>
      <c r="AF65" s="16" t="s">
        <v>157</v>
      </c>
      <c r="AG65" s="16" t="s">
        <v>202</v>
      </c>
      <c r="AH65" s="17"/>
      <c r="AI65" s="17" t="s">
        <v>235</v>
      </c>
      <c r="AJ65" s="27"/>
      <c r="AK65" s="27"/>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7"/>
      <c r="BH65" s="148"/>
      <c r="BI65" s="148"/>
      <c r="BJ65" s="148"/>
      <c r="BK65" s="146"/>
      <c r="BL65" s="148"/>
      <c r="BM65" s="148"/>
      <c r="BN65" s="148"/>
      <c r="BO65" s="148"/>
      <c r="BP65" s="148"/>
      <c r="BQ65" s="148"/>
      <c r="BR65" s="148"/>
      <c r="BS65" s="148"/>
      <c r="BT65" s="148"/>
      <c r="BU65" s="148"/>
      <c r="BV65" s="148"/>
      <c r="BW65" s="163"/>
      <c r="BX65" s="163"/>
      <c r="BY65" s="163"/>
      <c r="BZ65" s="163"/>
      <c r="CA65" s="163"/>
      <c r="CB65" s="163"/>
      <c r="CC65" s="163"/>
      <c r="CD65" s="167"/>
      <c r="CE65" s="167"/>
      <c r="CF65" s="163"/>
      <c r="CG65" s="163"/>
      <c r="CH65" s="163"/>
      <c r="CI65" s="163"/>
      <c r="CJ65" s="163"/>
      <c r="CK65" s="342">
        <f>CJ65/Tabla1[[#This Row],[Meta 2024*]]</f>
        <v>0</v>
      </c>
      <c r="CL65" s="325"/>
      <c r="CM65" s="10" t="s">
        <v>259</v>
      </c>
      <c r="CO65" s="1">
        <f t="shared" ref="CO65:CO128" si="0">LEN(BZ65)</f>
        <v>0</v>
      </c>
      <c r="CS65" s="104"/>
    </row>
    <row r="66" spans="1:97" ht="150.75" hidden="1" thickBot="1" x14ac:dyDescent="0.3">
      <c r="A66" s="105" t="s">
        <v>149</v>
      </c>
      <c r="B66" s="106" t="s">
        <v>260</v>
      </c>
      <c r="C66" s="108" t="s">
        <v>261</v>
      </c>
      <c r="D66" s="17"/>
      <c r="E66" s="63"/>
      <c r="F66" s="123"/>
      <c r="G66" s="135">
        <v>24</v>
      </c>
      <c r="H66" s="17"/>
      <c r="I66" s="17"/>
      <c r="J66" s="17" t="s">
        <v>70</v>
      </c>
      <c r="K66" s="17">
        <v>36</v>
      </c>
      <c r="L66" s="17"/>
      <c r="M66" s="17"/>
      <c r="N66" s="17"/>
      <c r="O66" s="17"/>
      <c r="P66" s="139">
        <v>36</v>
      </c>
      <c r="Q66" s="17"/>
      <c r="R66" s="17"/>
      <c r="S66" s="17"/>
      <c r="T66" s="17"/>
      <c r="U66" s="139">
        <v>36</v>
      </c>
      <c r="V66" s="17"/>
      <c r="W66" s="17"/>
      <c r="X66" s="17"/>
      <c r="Y66" s="17"/>
      <c r="Z66" s="139">
        <v>36</v>
      </c>
      <c r="AA66" s="17"/>
      <c r="AB66" s="17"/>
      <c r="AC66" s="17"/>
      <c r="AD66" s="17"/>
      <c r="AE66" s="139">
        <v>144</v>
      </c>
      <c r="AF66" s="17" t="s">
        <v>163</v>
      </c>
      <c r="AG66" s="17" t="s">
        <v>225</v>
      </c>
      <c r="AH66" s="17"/>
      <c r="AI66" s="17" t="s">
        <v>235</v>
      </c>
      <c r="AJ66" s="27"/>
      <c r="AK66" s="27"/>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7"/>
      <c r="BH66" s="148"/>
      <c r="BI66" s="148"/>
      <c r="BJ66" s="148"/>
      <c r="BK66" s="146"/>
      <c r="BL66" s="148"/>
      <c r="BM66" s="148"/>
      <c r="BN66" s="148"/>
      <c r="BO66" s="148"/>
      <c r="BP66" s="148"/>
      <c r="BQ66" s="148"/>
      <c r="BR66" s="148"/>
      <c r="BS66" s="148"/>
      <c r="BT66" s="148"/>
      <c r="BU66" s="148"/>
      <c r="BV66" s="148"/>
      <c r="BW66" s="163"/>
      <c r="BX66" s="163"/>
      <c r="BY66" s="163"/>
      <c r="BZ66" s="163"/>
      <c r="CA66" s="163"/>
      <c r="CB66" s="163"/>
      <c r="CC66" s="163"/>
      <c r="CD66" s="167"/>
      <c r="CE66" s="167"/>
      <c r="CF66" s="163"/>
      <c r="CG66" s="163"/>
      <c r="CH66" s="163"/>
      <c r="CI66" s="163"/>
      <c r="CJ66" s="163"/>
      <c r="CK66" s="342">
        <f>CJ66/Tabla1[[#This Row],[Meta 2024*]]</f>
        <v>0</v>
      </c>
      <c r="CL66" s="325"/>
      <c r="CM66" s="10" t="s">
        <v>259</v>
      </c>
      <c r="CO66" s="1">
        <f t="shared" si="0"/>
        <v>0</v>
      </c>
      <c r="CS66" s="104"/>
    </row>
    <row r="67" spans="1:97" ht="165.75" hidden="1" thickBot="1" x14ac:dyDescent="0.3">
      <c r="A67" s="105" t="s">
        <v>149</v>
      </c>
      <c r="B67" s="109" t="s">
        <v>262</v>
      </c>
      <c r="C67" s="108" t="s">
        <v>263</v>
      </c>
      <c r="D67" s="17"/>
      <c r="E67" s="63"/>
      <c r="F67" s="123"/>
      <c r="G67" s="137">
        <v>210</v>
      </c>
      <c r="H67" s="17"/>
      <c r="I67" s="17"/>
      <c r="J67" s="17" t="s">
        <v>70</v>
      </c>
      <c r="K67" s="17">
        <v>240</v>
      </c>
      <c r="L67" s="17"/>
      <c r="M67" s="17"/>
      <c r="N67" s="17"/>
      <c r="O67" s="17"/>
      <c r="P67" s="139">
        <v>240</v>
      </c>
      <c r="Q67" s="17"/>
      <c r="R67" s="17"/>
      <c r="S67" s="17"/>
      <c r="T67" s="17"/>
      <c r="U67" s="139">
        <v>270</v>
      </c>
      <c r="V67" s="17"/>
      <c r="W67" s="17"/>
      <c r="X67" s="17"/>
      <c r="Y67" s="17"/>
      <c r="Z67" s="139">
        <v>270</v>
      </c>
      <c r="AA67" s="17"/>
      <c r="AB67" s="17"/>
      <c r="AC67" s="17"/>
      <c r="AD67" s="17"/>
      <c r="AE67" s="139">
        <v>1.02</v>
      </c>
      <c r="AF67" s="17" t="s">
        <v>163</v>
      </c>
      <c r="AG67" s="17" t="s">
        <v>225</v>
      </c>
      <c r="AH67" s="17"/>
      <c r="AI67" s="17"/>
      <c r="AJ67" s="27"/>
      <c r="AK67" s="27"/>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7"/>
      <c r="BH67" s="148"/>
      <c r="BI67" s="148"/>
      <c r="BJ67" s="148"/>
      <c r="BK67" s="146"/>
      <c r="BL67" s="148"/>
      <c r="BM67" s="148"/>
      <c r="BN67" s="148"/>
      <c r="BO67" s="148"/>
      <c r="BP67" s="148"/>
      <c r="BQ67" s="148"/>
      <c r="BR67" s="148"/>
      <c r="BS67" s="148"/>
      <c r="BT67" s="148"/>
      <c r="BU67" s="148"/>
      <c r="BV67" s="148"/>
      <c r="BW67" s="163"/>
      <c r="BX67" s="163"/>
      <c r="BY67" s="163"/>
      <c r="BZ67" s="163"/>
      <c r="CA67" s="163"/>
      <c r="CB67" s="163"/>
      <c r="CC67" s="163"/>
      <c r="CD67" s="167"/>
      <c r="CE67" s="167"/>
      <c r="CF67" s="163"/>
      <c r="CG67" s="163"/>
      <c r="CH67" s="163"/>
      <c r="CI67" s="163"/>
      <c r="CJ67" s="163"/>
      <c r="CK67" s="342">
        <f>CJ67/Tabla1[[#This Row],[Meta 2024*]]</f>
        <v>0</v>
      </c>
      <c r="CL67" s="325"/>
      <c r="CM67" s="10" t="s">
        <v>259</v>
      </c>
      <c r="CO67" s="1">
        <f t="shared" si="0"/>
        <v>0</v>
      </c>
      <c r="CS67" s="104"/>
    </row>
    <row r="68" spans="1:97" ht="90.75" hidden="1" thickBot="1" x14ac:dyDescent="0.3">
      <c r="A68" s="105" t="s">
        <v>264</v>
      </c>
      <c r="B68" s="110" t="s">
        <v>265</v>
      </c>
      <c r="C68" s="111" t="s">
        <v>266</v>
      </c>
      <c r="D68" s="17"/>
      <c r="E68" s="63"/>
      <c r="F68" s="123"/>
      <c r="G68" s="47" t="s">
        <v>267</v>
      </c>
      <c r="H68" s="17"/>
      <c r="I68" s="17"/>
      <c r="J68" s="17" t="s">
        <v>70</v>
      </c>
      <c r="K68" s="20" t="s">
        <v>268</v>
      </c>
      <c r="L68" s="20"/>
      <c r="M68" s="20"/>
      <c r="N68" s="20"/>
      <c r="O68" s="20"/>
      <c r="P68" s="139" t="s">
        <v>269</v>
      </c>
      <c r="Q68" s="17"/>
      <c r="R68" s="17"/>
      <c r="S68" s="17"/>
      <c r="T68" s="17"/>
      <c r="U68" s="139" t="s">
        <v>270</v>
      </c>
      <c r="V68" s="17"/>
      <c r="W68" s="17"/>
      <c r="X68" s="17"/>
      <c r="Y68" s="17"/>
      <c r="Z68" s="139" t="s">
        <v>271</v>
      </c>
      <c r="AA68" s="17"/>
      <c r="AB68" s="17"/>
      <c r="AC68" s="17"/>
      <c r="AD68" s="17"/>
      <c r="AE68" s="139" t="s">
        <v>272</v>
      </c>
      <c r="AF68" s="20" t="s">
        <v>273</v>
      </c>
      <c r="AG68" s="20" t="s">
        <v>274</v>
      </c>
      <c r="AH68" s="17"/>
      <c r="AI68" s="17"/>
      <c r="AJ68" s="27"/>
      <c r="AK68" s="27"/>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7"/>
      <c r="BH68" s="148"/>
      <c r="BI68" s="148"/>
      <c r="BJ68" s="148"/>
      <c r="BK68" s="146"/>
      <c r="BL68" s="148"/>
      <c r="BM68" s="148"/>
      <c r="BN68" s="148"/>
      <c r="BO68" s="148"/>
      <c r="BP68" s="148"/>
      <c r="BQ68" s="148"/>
      <c r="BR68" s="148"/>
      <c r="BS68" s="148"/>
      <c r="BT68" s="148"/>
      <c r="BU68" s="148"/>
      <c r="BV68" s="148"/>
      <c r="BW68" s="163"/>
      <c r="BX68" s="163"/>
      <c r="BY68" s="163"/>
      <c r="BZ68" s="163"/>
      <c r="CA68" s="163"/>
      <c r="CB68" s="163"/>
      <c r="CC68" s="163"/>
      <c r="CD68" s="167"/>
      <c r="CE68" s="167"/>
      <c r="CF68" s="163"/>
      <c r="CG68" s="163"/>
      <c r="CH68" s="163"/>
      <c r="CI68" s="163"/>
      <c r="CJ68" s="163"/>
      <c r="CK68" s="342" t="e">
        <f>CJ68/Tabla1[[#This Row],[Meta 2024*]]</f>
        <v>#VALUE!</v>
      </c>
      <c r="CL68" s="325"/>
      <c r="CO68" s="1">
        <f t="shared" si="0"/>
        <v>0</v>
      </c>
      <c r="CS68" s="104"/>
    </row>
    <row r="69" spans="1:97" ht="90.75" hidden="1" thickBot="1" x14ac:dyDescent="0.3">
      <c r="A69" s="105" t="s">
        <v>264</v>
      </c>
      <c r="B69" s="110" t="s">
        <v>275</v>
      </c>
      <c r="C69" s="111" t="s">
        <v>276</v>
      </c>
      <c r="D69" s="17"/>
      <c r="E69" s="63"/>
      <c r="F69" s="123"/>
      <c r="G69" s="47">
        <v>190.18700000000001</v>
      </c>
      <c r="H69" s="17"/>
      <c r="I69" s="17"/>
      <c r="J69" s="17" t="s">
        <v>70</v>
      </c>
      <c r="K69" s="20">
        <v>194</v>
      </c>
      <c r="L69" s="20"/>
      <c r="M69" s="20"/>
      <c r="N69" s="20"/>
      <c r="O69" s="20"/>
      <c r="P69" s="139">
        <v>202</v>
      </c>
      <c r="Q69" s="17"/>
      <c r="R69" s="17"/>
      <c r="S69" s="17"/>
      <c r="T69" s="17"/>
      <c r="U69" s="139">
        <v>208</v>
      </c>
      <c r="V69" s="17"/>
      <c r="W69" s="17"/>
      <c r="X69" s="17"/>
      <c r="Y69" s="17"/>
      <c r="Z69" s="139">
        <v>300</v>
      </c>
      <c r="AA69" s="17"/>
      <c r="AB69" s="17"/>
      <c r="AC69" s="17"/>
      <c r="AD69" s="17"/>
      <c r="AE69" s="139">
        <v>300</v>
      </c>
      <c r="AF69" s="20" t="s">
        <v>277</v>
      </c>
      <c r="AG69" s="20" t="s">
        <v>158</v>
      </c>
      <c r="AH69" s="17"/>
      <c r="AI69" s="17"/>
      <c r="AJ69" s="27"/>
      <c r="AK69" s="27"/>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7"/>
      <c r="BH69" s="148"/>
      <c r="BI69" s="148"/>
      <c r="BJ69" s="148"/>
      <c r="BK69" s="146"/>
      <c r="BL69" s="148"/>
      <c r="BM69" s="148"/>
      <c r="BN69" s="148"/>
      <c r="BO69" s="148"/>
      <c r="BP69" s="148"/>
      <c r="BQ69" s="148"/>
      <c r="BR69" s="148"/>
      <c r="BS69" s="148"/>
      <c r="BT69" s="148"/>
      <c r="BU69" s="148"/>
      <c r="BV69" s="148"/>
      <c r="BW69" s="163"/>
      <c r="BX69" s="163"/>
      <c r="BY69" s="163"/>
      <c r="BZ69" s="163"/>
      <c r="CA69" s="163"/>
      <c r="CB69" s="163"/>
      <c r="CC69" s="163"/>
      <c r="CD69" s="167"/>
      <c r="CE69" s="167"/>
      <c r="CF69" s="163"/>
      <c r="CG69" s="163"/>
      <c r="CH69" s="163"/>
      <c r="CI69" s="163"/>
      <c r="CJ69" s="163"/>
      <c r="CK69" s="342">
        <f>CJ69/Tabla1[[#This Row],[Meta 2024*]]</f>
        <v>0</v>
      </c>
      <c r="CL69" s="325"/>
      <c r="CM69" s="10" t="s">
        <v>228</v>
      </c>
      <c r="CO69" s="1">
        <f t="shared" si="0"/>
        <v>0</v>
      </c>
      <c r="CS69" s="104"/>
    </row>
    <row r="70" spans="1:97" ht="75.75" hidden="1" thickBot="1" x14ac:dyDescent="0.3">
      <c r="A70" s="105" t="s">
        <v>264</v>
      </c>
      <c r="B70" s="106" t="s">
        <v>278</v>
      </c>
      <c r="C70" s="107" t="s">
        <v>279</v>
      </c>
      <c r="D70" s="17"/>
      <c r="E70" s="63"/>
      <c r="F70" s="123"/>
      <c r="G70" s="40" t="s">
        <v>280</v>
      </c>
      <c r="H70" s="17"/>
      <c r="I70" s="17"/>
      <c r="J70" s="17" t="s">
        <v>70</v>
      </c>
      <c r="K70" s="16">
        <v>100</v>
      </c>
      <c r="L70" s="16"/>
      <c r="M70" s="16"/>
      <c r="N70" s="16"/>
      <c r="O70" s="16"/>
      <c r="P70" s="139">
        <v>140</v>
      </c>
      <c r="Q70" s="17"/>
      <c r="R70" s="17"/>
      <c r="S70" s="17"/>
      <c r="T70" s="17"/>
      <c r="U70" s="139">
        <v>180</v>
      </c>
      <c r="V70" s="17"/>
      <c r="W70" s="17"/>
      <c r="X70" s="17"/>
      <c r="Y70" s="17"/>
      <c r="Z70" s="139">
        <v>80</v>
      </c>
      <c r="AA70" s="17"/>
      <c r="AB70" s="17"/>
      <c r="AC70" s="17"/>
      <c r="AD70" s="17"/>
      <c r="AE70" s="139">
        <v>500</v>
      </c>
      <c r="AF70" s="16" t="s">
        <v>277</v>
      </c>
      <c r="AG70" s="16" t="s">
        <v>158</v>
      </c>
      <c r="AH70" s="17"/>
      <c r="AI70" s="17"/>
      <c r="AJ70" s="27"/>
      <c r="AK70" s="27"/>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7"/>
      <c r="BH70" s="148"/>
      <c r="BI70" s="148"/>
      <c r="BJ70" s="148"/>
      <c r="BK70" s="146"/>
      <c r="BL70" s="148"/>
      <c r="BM70" s="148"/>
      <c r="BN70" s="148"/>
      <c r="BO70" s="148"/>
      <c r="BP70" s="148"/>
      <c r="BQ70" s="148"/>
      <c r="BR70" s="148"/>
      <c r="BS70" s="148"/>
      <c r="BT70" s="148"/>
      <c r="BU70" s="148"/>
      <c r="BV70" s="148"/>
      <c r="BW70" s="163"/>
      <c r="BX70" s="163"/>
      <c r="BY70" s="163"/>
      <c r="BZ70" s="163"/>
      <c r="CA70" s="163"/>
      <c r="CB70" s="163"/>
      <c r="CC70" s="163"/>
      <c r="CD70" s="167"/>
      <c r="CE70" s="167"/>
      <c r="CF70" s="163"/>
      <c r="CG70" s="163"/>
      <c r="CH70" s="163"/>
      <c r="CI70" s="163"/>
      <c r="CJ70" s="163"/>
      <c r="CK70" s="342">
        <f>CJ70/Tabla1[[#This Row],[Meta 2024*]]</f>
        <v>0</v>
      </c>
      <c r="CL70" s="325"/>
      <c r="CM70" s="10" t="s">
        <v>228</v>
      </c>
      <c r="CO70" s="1">
        <f t="shared" si="0"/>
        <v>0</v>
      </c>
      <c r="CS70" s="104"/>
    </row>
    <row r="71" spans="1:97" ht="75.75" hidden="1" thickBot="1" x14ac:dyDescent="0.3">
      <c r="A71" s="105" t="s">
        <v>264</v>
      </c>
      <c r="B71" s="106" t="s">
        <v>278</v>
      </c>
      <c r="C71" s="107" t="s">
        <v>281</v>
      </c>
      <c r="D71" s="17"/>
      <c r="E71" s="63"/>
      <c r="F71" s="123"/>
      <c r="G71" s="40" t="s">
        <v>280</v>
      </c>
      <c r="H71" s="17"/>
      <c r="I71" s="17"/>
      <c r="J71" s="17" t="s">
        <v>70</v>
      </c>
      <c r="K71" s="41">
        <v>0.17</v>
      </c>
      <c r="L71" s="41"/>
      <c r="M71" s="41"/>
      <c r="N71" s="41"/>
      <c r="O71" s="41"/>
      <c r="P71" s="139">
        <v>0.33</v>
      </c>
      <c r="Q71" s="17"/>
      <c r="R71" s="17"/>
      <c r="S71" s="17"/>
      <c r="T71" s="17"/>
      <c r="U71" s="139">
        <v>0.33</v>
      </c>
      <c r="V71" s="17"/>
      <c r="W71" s="17"/>
      <c r="X71" s="17"/>
      <c r="Y71" s="17"/>
      <c r="Z71" s="139">
        <v>0.17</v>
      </c>
      <c r="AA71" s="17"/>
      <c r="AB71" s="17"/>
      <c r="AC71" s="17"/>
      <c r="AD71" s="17"/>
      <c r="AE71" s="139">
        <v>1</v>
      </c>
      <c r="AF71" s="16" t="s">
        <v>277</v>
      </c>
      <c r="AG71" s="16" t="s">
        <v>158</v>
      </c>
      <c r="AH71" s="17"/>
      <c r="AI71" s="17"/>
      <c r="AJ71" s="27"/>
      <c r="AK71" s="27"/>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7"/>
      <c r="BH71" s="148"/>
      <c r="BI71" s="148"/>
      <c r="BJ71" s="148"/>
      <c r="BK71" s="146"/>
      <c r="BL71" s="148"/>
      <c r="BM71" s="148"/>
      <c r="BN71" s="148"/>
      <c r="BO71" s="148"/>
      <c r="BP71" s="148"/>
      <c r="BQ71" s="148"/>
      <c r="BR71" s="148"/>
      <c r="BS71" s="148"/>
      <c r="BT71" s="148"/>
      <c r="BU71" s="148"/>
      <c r="BV71" s="148"/>
      <c r="BW71" s="163"/>
      <c r="BX71" s="163"/>
      <c r="BY71" s="163"/>
      <c r="BZ71" s="163"/>
      <c r="CA71" s="163"/>
      <c r="CB71" s="163"/>
      <c r="CC71" s="163"/>
      <c r="CD71" s="167"/>
      <c r="CE71" s="167"/>
      <c r="CF71" s="163"/>
      <c r="CG71" s="163"/>
      <c r="CH71" s="163"/>
      <c r="CI71" s="163"/>
      <c r="CJ71" s="163"/>
      <c r="CK71" s="342">
        <f>CJ71/Tabla1[[#This Row],[Meta 2024*]]</f>
        <v>0</v>
      </c>
      <c r="CL71" s="325"/>
      <c r="CM71" s="10" t="s">
        <v>282</v>
      </c>
      <c r="CO71" s="1">
        <f t="shared" si="0"/>
        <v>0</v>
      </c>
      <c r="CS71" s="104"/>
    </row>
    <row r="72" spans="1:97" ht="90.75" hidden="1" thickBot="1" x14ac:dyDescent="0.3">
      <c r="A72" s="105" t="s">
        <v>264</v>
      </c>
      <c r="B72" s="106" t="s">
        <v>283</v>
      </c>
      <c r="C72" s="107" t="s">
        <v>284</v>
      </c>
      <c r="D72" s="17"/>
      <c r="E72" s="63"/>
      <c r="F72" s="123"/>
      <c r="G72" s="40" t="s">
        <v>280</v>
      </c>
      <c r="H72" s="17"/>
      <c r="I72" s="17"/>
      <c r="J72" s="17" t="s">
        <v>70</v>
      </c>
      <c r="K72" s="16">
        <v>500</v>
      </c>
      <c r="L72" s="16"/>
      <c r="M72" s="16"/>
      <c r="N72" s="16"/>
      <c r="O72" s="16"/>
      <c r="P72" s="139">
        <v>5</v>
      </c>
      <c r="Q72" s="17"/>
      <c r="R72" s="17"/>
      <c r="S72" s="17"/>
      <c r="T72" s="17"/>
      <c r="U72" s="139">
        <v>6</v>
      </c>
      <c r="V72" s="17"/>
      <c r="W72" s="17"/>
      <c r="X72" s="17"/>
      <c r="Y72" s="17"/>
      <c r="Z72" s="139">
        <v>3.5</v>
      </c>
      <c r="AA72" s="17"/>
      <c r="AB72" s="17"/>
      <c r="AC72" s="17"/>
      <c r="AD72" s="17"/>
      <c r="AE72" s="139">
        <v>15</v>
      </c>
      <c r="AF72" s="16" t="s">
        <v>277</v>
      </c>
      <c r="AG72" s="16" t="s">
        <v>285</v>
      </c>
      <c r="AH72" s="17"/>
      <c r="AI72" s="17"/>
      <c r="AJ72" s="27"/>
      <c r="AK72" s="27"/>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7"/>
      <c r="BH72" s="148"/>
      <c r="BI72" s="148"/>
      <c r="BJ72" s="148"/>
      <c r="BK72" s="146"/>
      <c r="BL72" s="148"/>
      <c r="BM72" s="148"/>
      <c r="BN72" s="148"/>
      <c r="BO72" s="148"/>
      <c r="BP72" s="148"/>
      <c r="BQ72" s="148"/>
      <c r="BR72" s="148"/>
      <c r="BS72" s="148"/>
      <c r="BT72" s="148"/>
      <c r="BU72" s="148"/>
      <c r="BV72" s="148"/>
      <c r="BW72" s="163"/>
      <c r="BX72" s="163"/>
      <c r="BY72" s="163"/>
      <c r="BZ72" s="163"/>
      <c r="CA72" s="163"/>
      <c r="CB72" s="163"/>
      <c r="CC72" s="163"/>
      <c r="CD72" s="167"/>
      <c r="CE72" s="167"/>
      <c r="CF72" s="163"/>
      <c r="CG72" s="163"/>
      <c r="CH72" s="163"/>
      <c r="CI72" s="163"/>
      <c r="CJ72" s="163"/>
      <c r="CK72" s="342">
        <f>CJ72/Tabla1[[#This Row],[Meta 2024*]]</f>
        <v>0</v>
      </c>
      <c r="CL72" s="325"/>
      <c r="CM72" s="10" t="s">
        <v>259</v>
      </c>
      <c r="CO72" s="1">
        <f t="shared" si="0"/>
        <v>0</v>
      </c>
      <c r="CS72" s="104"/>
    </row>
    <row r="73" spans="1:97" ht="90.75" hidden="1" thickBot="1" x14ac:dyDescent="0.3">
      <c r="A73" s="105" t="s">
        <v>264</v>
      </c>
      <c r="B73" s="106" t="s">
        <v>283</v>
      </c>
      <c r="C73" s="107" t="s">
        <v>286</v>
      </c>
      <c r="D73" s="17"/>
      <c r="E73" s="63"/>
      <c r="F73" s="123"/>
      <c r="G73" s="40" t="s">
        <v>280</v>
      </c>
      <c r="H73" s="17"/>
      <c r="I73" s="17"/>
      <c r="J73" s="17" t="s">
        <v>70</v>
      </c>
      <c r="K73" s="16">
        <v>10</v>
      </c>
      <c r="L73" s="16"/>
      <c r="M73" s="16"/>
      <c r="N73" s="16"/>
      <c r="O73" s="16"/>
      <c r="P73" s="139">
        <v>20</v>
      </c>
      <c r="Q73" s="17"/>
      <c r="R73" s="17"/>
      <c r="S73" s="17"/>
      <c r="T73" s="17"/>
      <c r="U73" s="139">
        <v>50</v>
      </c>
      <c r="V73" s="17"/>
      <c r="W73" s="17"/>
      <c r="X73" s="17"/>
      <c r="Y73" s="17"/>
      <c r="Z73" s="139">
        <v>50</v>
      </c>
      <c r="AA73" s="17"/>
      <c r="AB73" s="17"/>
      <c r="AC73" s="17"/>
      <c r="AD73" s="17"/>
      <c r="AE73" s="139">
        <v>130</v>
      </c>
      <c r="AF73" s="16" t="s">
        <v>277</v>
      </c>
      <c r="AG73" s="16" t="s">
        <v>285</v>
      </c>
      <c r="AH73" s="17"/>
      <c r="AI73" s="17"/>
      <c r="AJ73" s="27"/>
      <c r="AK73" s="27"/>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7"/>
      <c r="BH73" s="148"/>
      <c r="BI73" s="148"/>
      <c r="BJ73" s="148"/>
      <c r="BK73" s="146"/>
      <c r="BL73" s="148"/>
      <c r="BM73" s="148"/>
      <c r="BN73" s="148"/>
      <c r="BO73" s="148"/>
      <c r="BP73" s="148"/>
      <c r="BQ73" s="148"/>
      <c r="BR73" s="148"/>
      <c r="BS73" s="148"/>
      <c r="BT73" s="148"/>
      <c r="BU73" s="148"/>
      <c r="BV73" s="148"/>
      <c r="BW73" s="163"/>
      <c r="BX73" s="163"/>
      <c r="BY73" s="163"/>
      <c r="BZ73" s="163"/>
      <c r="CA73" s="163"/>
      <c r="CB73" s="163"/>
      <c r="CC73" s="163"/>
      <c r="CD73" s="167"/>
      <c r="CE73" s="167"/>
      <c r="CF73" s="163"/>
      <c r="CG73" s="163"/>
      <c r="CH73" s="163"/>
      <c r="CI73" s="163"/>
      <c r="CJ73" s="163"/>
      <c r="CK73" s="342">
        <f>CJ73/Tabla1[[#This Row],[Meta 2024*]]</f>
        <v>0</v>
      </c>
      <c r="CL73" s="325"/>
      <c r="CM73" s="10" t="s">
        <v>259</v>
      </c>
      <c r="CO73" s="1">
        <f t="shared" si="0"/>
        <v>0</v>
      </c>
      <c r="CS73" s="104"/>
    </row>
    <row r="74" spans="1:97" ht="90.75" hidden="1" thickBot="1" x14ac:dyDescent="0.3">
      <c r="A74" s="105" t="s">
        <v>264</v>
      </c>
      <c r="B74" s="106" t="s">
        <v>283</v>
      </c>
      <c r="C74" s="107" t="s">
        <v>287</v>
      </c>
      <c r="D74" s="17"/>
      <c r="E74" s="63"/>
      <c r="F74" s="123"/>
      <c r="G74" s="40" t="s">
        <v>280</v>
      </c>
      <c r="H74" s="17"/>
      <c r="I74" s="17"/>
      <c r="J74" s="17" t="s">
        <v>70</v>
      </c>
      <c r="K74" s="16">
        <v>200</v>
      </c>
      <c r="L74" s="16"/>
      <c r="M74" s="16"/>
      <c r="N74" s="16"/>
      <c r="O74" s="16"/>
      <c r="P74" s="139">
        <v>250</v>
      </c>
      <c r="Q74" s="17"/>
      <c r="R74" s="17"/>
      <c r="S74" s="17"/>
      <c r="T74" s="17"/>
      <c r="U74" s="139">
        <v>300</v>
      </c>
      <c r="V74" s="17"/>
      <c r="W74" s="17"/>
      <c r="X74" s="17"/>
      <c r="Y74" s="17"/>
      <c r="Z74" s="139">
        <v>250</v>
      </c>
      <c r="AA74" s="17"/>
      <c r="AB74" s="17"/>
      <c r="AC74" s="17"/>
      <c r="AD74" s="17"/>
      <c r="AE74" s="139">
        <v>1</v>
      </c>
      <c r="AF74" s="16" t="s">
        <v>277</v>
      </c>
      <c r="AG74" s="16" t="s">
        <v>285</v>
      </c>
      <c r="AH74" s="17"/>
      <c r="AI74" s="17"/>
      <c r="AJ74" s="27"/>
      <c r="AK74" s="27"/>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7"/>
      <c r="BH74" s="148"/>
      <c r="BI74" s="148"/>
      <c r="BJ74" s="148"/>
      <c r="BK74" s="146"/>
      <c r="BL74" s="148"/>
      <c r="BM74" s="148"/>
      <c r="BN74" s="148"/>
      <c r="BO74" s="148"/>
      <c r="BP74" s="148"/>
      <c r="BQ74" s="148"/>
      <c r="BR74" s="148"/>
      <c r="BS74" s="148"/>
      <c r="BT74" s="148"/>
      <c r="BU74" s="148"/>
      <c r="BV74" s="148"/>
      <c r="BW74" s="163"/>
      <c r="BX74" s="163"/>
      <c r="BY74" s="163"/>
      <c r="BZ74" s="163"/>
      <c r="CA74" s="163"/>
      <c r="CB74" s="163"/>
      <c r="CC74" s="163"/>
      <c r="CD74" s="167"/>
      <c r="CE74" s="167"/>
      <c r="CF74" s="163"/>
      <c r="CG74" s="163"/>
      <c r="CH74" s="163"/>
      <c r="CI74" s="163"/>
      <c r="CJ74" s="163"/>
      <c r="CK74" s="342">
        <f>CJ74/Tabla1[[#This Row],[Meta 2024*]]</f>
        <v>0</v>
      </c>
      <c r="CL74" s="325"/>
      <c r="CM74" s="10" t="s">
        <v>259</v>
      </c>
      <c r="CO74" s="1">
        <f t="shared" si="0"/>
        <v>0</v>
      </c>
      <c r="CS74" s="104"/>
    </row>
    <row r="75" spans="1:97" ht="60.75" hidden="1" thickBot="1" x14ac:dyDescent="0.3">
      <c r="A75" s="105" t="s">
        <v>264</v>
      </c>
      <c r="B75" s="106" t="s">
        <v>288</v>
      </c>
      <c r="C75" s="107" t="s">
        <v>289</v>
      </c>
      <c r="D75" s="17"/>
      <c r="E75" s="63"/>
      <c r="F75" s="123"/>
      <c r="G75" s="40" t="s">
        <v>280</v>
      </c>
      <c r="H75" s="17"/>
      <c r="I75" s="17"/>
      <c r="J75" s="17" t="s">
        <v>70</v>
      </c>
      <c r="K75" s="41">
        <v>0.2</v>
      </c>
      <c r="L75" s="41"/>
      <c r="M75" s="41"/>
      <c r="N75" s="41"/>
      <c r="O75" s="41"/>
      <c r="P75" s="139">
        <v>0.3</v>
      </c>
      <c r="Q75" s="17"/>
      <c r="R75" s="17"/>
      <c r="S75" s="17"/>
      <c r="T75" s="17"/>
      <c r="U75" s="139">
        <v>0.3</v>
      </c>
      <c r="V75" s="17"/>
      <c r="W75" s="17"/>
      <c r="X75" s="17"/>
      <c r="Y75" s="17"/>
      <c r="Z75" s="139">
        <v>0.2</v>
      </c>
      <c r="AA75" s="17"/>
      <c r="AB75" s="17"/>
      <c r="AC75" s="17"/>
      <c r="AD75" s="17"/>
      <c r="AE75" s="139">
        <v>1</v>
      </c>
      <c r="AF75" s="16" t="s">
        <v>277</v>
      </c>
      <c r="AG75" s="16" t="s">
        <v>285</v>
      </c>
      <c r="AH75" s="17"/>
      <c r="AI75" s="17"/>
      <c r="AJ75" s="27"/>
      <c r="AK75" s="27"/>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7"/>
      <c r="BH75" s="148"/>
      <c r="BI75" s="148"/>
      <c r="BJ75" s="148"/>
      <c r="BK75" s="146"/>
      <c r="BL75" s="148"/>
      <c r="BM75" s="148"/>
      <c r="BN75" s="148"/>
      <c r="BO75" s="148"/>
      <c r="BP75" s="148"/>
      <c r="BQ75" s="148"/>
      <c r="BR75" s="148"/>
      <c r="BS75" s="148"/>
      <c r="BT75" s="148"/>
      <c r="BU75" s="148"/>
      <c r="BV75" s="148"/>
      <c r="BW75" s="163"/>
      <c r="BX75" s="163"/>
      <c r="BY75" s="163"/>
      <c r="BZ75" s="163"/>
      <c r="CA75" s="163"/>
      <c r="CB75" s="163"/>
      <c r="CC75" s="163"/>
      <c r="CD75" s="167"/>
      <c r="CE75" s="167"/>
      <c r="CF75" s="163"/>
      <c r="CG75" s="163"/>
      <c r="CH75" s="163"/>
      <c r="CI75" s="163"/>
      <c r="CJ75" s="163"/>
      <c r="CK75" s="342">
        <f>CJ75/Tabla1[[#This Row],[Meta 2024*]]</f>
        <v>0</v>
      </c>
      <c r="CL75" s="325"/>
      <c r="CM75" s="10" t="s">
        <v>259</v>
      </c>
      <c r="CO75" s="1">
        <f t="shared" si="0"/>
        <v>0</v>
      </c>
      <c r="CS75" s="104"/>
    </row>
    <row r="76" spans="1:97" ht="60.75" hidden="1" thickBot="1" x14ac:dyDescent="0.3">
      <c r="A76" s="105" t="s">
        <v>264</v>
      </c>
      <c r="B76" s="106" t="s">
        <v>288</v>
      </c>
      <c r="C76" s="107" t="s">
        <v>290</v>
      </c>
      <c r="D76" s="17"/>
      <c r="E76" s="63"/>
      <c r="F76" s="123"/>
      <c r="G76" s="40" t="s">
        <v>280</v>
      </c>
      <c r="H76" s="17"/>
      <c r="I76" s="17"/>
      <c r="J76" s="17" t="s">
        <v>70</v>
      </c>
      <c r="K76" s="16">
        <v>50</v>
      </c>
      <c r="L76" s="16"/>
      <c r="M76" s="16"/>
      <c r="N76" s="16"/>
      <c r="O76" s="16"/>
      <c r="P76" s="139">
        <v>100</v>
      </c>
      <c r="Q76" s="17"/>
      <c r="R76" s="17"/>
      <c r="S76" s="17"/>
      <c r="T76" s="17"/>
      <c r="U76" s="139">
        <v>100</v>
      </c>
      <c r="V76" s="17"/>
      <c r="W76" s="17"/>
      <c r="X76" s="17"/>
      <c r="Y76" s="17"/>
      <c r="Z76" s="139">
        <v>50</v>
      </c>
      <c r="AA76" s="17"/>
      <c r="AB76" s="17"/>
      <c r="AC76" s="17"/>
      <c r="AD76" s="17"/>
      <c r="AE76" s="139">
        <v>300</v>
      </c>
      <c r="AF76" s="16" t="s">
        <v>277</v>
      </c>
      <c r="AG76" s="16" t="s">
        <v>285</v>
      </c>
      <c r="AH76" s="17"/>
      <c r="AI76" s="17"/>
      <c r="AJ76" s="27"/>
      <c r="AK76" s="27"/>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7"/>
      <c r="BH76" s="148"/>
      <c r="BI76" s="148"/>
      <c r="BJ76" s="148"/>
      <c r="BK76" s="146"/>
      <c r="BL76" s="148"/>
      <c r="BM76" s="148"/>
      <c r="BN76" s="148"/>
      <c r="BO76" s="148"/>
      <c r="BP76" s="148"/>
      <c r="BQ76" s="148"/>
      <c r="BR76" s="148"/>
      <c r="BS76" s="148"/>
      <c r="BT76" s="148"/>
      <c r="BU76" s="148"/>
      <c r="BV76" s="148"/>
      <c r="BW76" s="163"/>
      <c r="BX76" s="163"/>
      <c r="BY76" s="163"/>
      <c r="BZ76" s="163"/>
      <c r="CA76" s="163"/>
      <c r="CB76" s="163"/>
      <c r="CC76" s="163"/>
      <c r="CD76" s="167"/>
      <c r="CE76" s="167"/>
      <c r="CF76" s="163"/>
      <c r="CG76" s="163"/>
      <c r="CH76" s="163"/>
      <c r="CI76" s="163"/>
      <c r="CJ76" s="163"/>
      <c r="CK76" s="342">
        <f>CJ76/Tabla1[[#This Row],[Meta 2024*]]</f>
        <v>0</v>
      </c>
      <c r="CL76" s="325"/>
      <c r="CO76" s="1">
        <f t="shared" si="0"/>
        <v>0</v>
      </c>
      <c r="CS76" s="104"/>
    </row>
    <row r="77" spans="1:97" ht="60.75" hidden="1" thickBot="1" x14ac:dyDescent="0.3">
      <c r="A77" s="105" t="s">
        <v>264</v>
      </c>
      <c r="B77" s="106" t="s">
        <v>288</v>
      </c>
      <c r="C77" s="107" t="s">
        <v>291</v>
      </c>
      <c r="D77" s="17"/>
      <c r="E77" s="63"/>
      <c r="F77" s="123"/>
      <c r="G77" s="40" t="s">
        <v>280</v>
      </c>
      <c r="H77" s="17"/>
      <c r="I77" s="17"/>
      <c r="J77" s="17" t="s">
        <v>70</v>
      </c>
      <c r="K77" s="16">
        <v>41</v>
      </c>
      <c r="L77" s="16"/>
      <c r="M77" s="16"/>
      <c r="N77" s="16"/>
      <c r="O77" s="16"/>
      <c r="P77" s="139">
        <v>50</v>
      </c>
      <c r="Q77" s="17"/>
      <c r="R77" s="17"/>
      <c r="S77" s="17"/>
      <c r="T77" s="17"/>
      <c r="U77" s="139">
        <v>60</v>
      </c>
      <c r="V77" s="17"/>
      <c r="W77" s="17"/>
      <c r="X77" s="17"/>
      <c r="Y77" s="17"/>
      <c r="Z77" s="139">
        <v>70</v>
      </c>
      <c r="AA77" s="17"/>
      <c r="AB77" s="17"/>
      <c r="AC77" s="17"/>
      <c r="AD77" s="17"/>
      <c r="AE77" s="139">
        <v>70</v>
      </c>
      <c r="AF77" s="16" t="s">
        <v>277</v>
      </c>
      <c r="AG77" s="16" t="s">
        <v>285</v>
      </c>
      <c r="AH77" s="17"/>
      <c r="AI77" s="17"/>
      <c r="AJ77" s="27"/>
      <c r="AK77" s="27"/>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7"/>
      <c r="BH77" s="148"/>
      <c r="BI77" s="148"/>
      <c r="BJ77" s="148"/>
      <c r="BK77" s="146"/>
      <c r="BL77" s="148"/>
      <c r="BM77" s="148"/>
      <c r="BN77" s="148"/>
      <c r="BO77" s="148"/>
      <c r="BP77" s="148"/>
      <c r="BQ77" s="148"/>
      <c r="BR77" s="148"/>
      <c r="BS77" s="148"/>
      <c r="BT77" s="148"/>
      <c r="BU77" s="148"/>
      <c r="BV77" s="148"/>
      <c r="BW77" s="163"/>
      <c r="BX77" s="163"/>
      <c r="BY77" s="163"/>
      <c r="BZ77" s="163"/>
      <c r="CA77" s="163"/>
      <c r="CB77" s="163"/>
      <c r="CC77" s="163"/>
      <c r="CD77" s="167"/>
      <c r="CE77" s="167"/>
      <c r="CF77" s="163"/>
      <c r="CG77" s="163"/>
      <c r="CH77" s="163"/>
      <c r="CI77" s="163"/>
      <c r="CJ77" s="163"/>
      <c r="CK77" s="342">
        <f>CJ77/Tabla1[[#This Row],[Meta 2024*]]</f>
        <v>0</v>
      </c>
      <c r="CL77" s="325"/>
      <c r="CO77" s="1">
        <f t="shared" si="0"/>
        <v>0</v>
      </c>
      <c r="CS77" s="104"/>
    </row>
    <row r="78" spans="1:97" ht="60.75" hidden="1" thickBot="1" x14ac:dyDescent="0.3">
      <c r="A78" s="105" t="s">
        <v>264</v>
      </c>
      <c r="B78" s="106" t="s">
        <v>292</v>
      </c>
      <c r="C78" s="107" t="s">
        <v>293</v>
      </c>
      <c r="D78" s="17"/>
      <c r="E78" s="63"/>
      <c r="F78" s="123"/>
      <c r="G78" s="40" t="s">
        <v>280</v>
      </c>
      <c r="H78" s="17"/>
      <c r="I78" s="17"/>
      <c r="J78" s="17" t="s">
        <v>70</v>
      </c>
      <c r="K78" s="41">
        <v>0.05</v>
      </c>
      <c r="L78" s="41"/>
      <c r="M78" s="41"/>
      <c r="N78" s="41"/>
      <c r="O78" s="41"/>
      <c r="P78" s="139">
        <v>0.3</v>
      </c>
      <c r="Q78" s="17"/>
      <c r="R78" s="17"/>
      <c r="S78" s="17"/>
      <c r="T78" s="17"/>
      <c r="U78" s="139">
        <v>0.4</v>
      </c>
      <c r="V78" s="17"/>
      <c r="W78" s="17"/>
      <c r="X78" s="17"/>
      <c r="Y78" s="17"/>
      <c r="Z78" s="139">
        <v>0.25</v>
      </c>
      <c r="AA78" s="17"/>
      <c r="AB78" s="17"/>
      <c r="AC78" s="17"/>
      <c r="AD78" s="17"/>
      <c r="AE78" s="139">
        <v>1</v>
      </c>
      <c r="AF78" s="16" t="s">
        <v>277</v>
      </c>
      <c r="AG78" s="16" t="s">
        <v>294</v>
      </c>
      <c r="AH78" s="17"/>
      <c r="AI78" s="17"/>
      <c r="AJ78" s="27"/>
      <c r="AK78" s="27"/>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7"/>
      <c r="BH78" s="148"/>
      <c r="BI78" s="148"/>
      <c r="BJ78" s="148"/>
      <c r="BK78" s="146"/>
      <c r="BL78" s="148"/>
      <c r="BM78" s="148"/>
      <c r="BN78" s="148"/>
      <c r="BO78" s="148"/>
      <c r="BP78" s="148"/>
      <c r="BQ78" s="148"/>
      <c r="BR78" s="148"/>
      <c r="BS78" s="148"/>
      <c r="BT78" s="148"/>
      <c r="BU78" s="148"/>
      <c r="BV78" s="148"/>
      <c r="BW78" s="163"/>
      <c r="BX78" s="163"/>
      <c r="BY78" s="163"/>
      <c r="BZ78" s="163"/>
      <c r="CA78" s="163"/>
      <c r="CB78" s="163"/>
      <c r="CC78" s="163"/>
      <c r="CD78" s="167"/>
      <c r="CE78" s="167"/>
      <c r="CF78" s="163"/>
      <c r="CG78" s="163"/>
      <c r="CH78" s="163"/>
      <c r="CI78" s="163"/>
      <c r="CJ78" s="163"/>
      <c r="CK78" s="342">
        <f>CJ78/Tabla1[[#This Row],[Meta 2024*]]</f>
        <v>0</v>
      </c>
      <c r="CL78" s="325"/>
      <c r="CO78" s="1">
        <f t="shared" si="0"/>
        <v>0</v>
      </c>
      <c r="CS78" s="104"/>
    </row>
    <row r="79" spans="1:97" ht="165.75" hidden="1" thickBot="1" x14ac:dyDescent="0.3">
      <c r="A79" s="105" t="s">
        <v>264</v>
      </c>
      <c r="B79" s="106" t="s">
        <v>295</v>
      </c>
      <c r="C79" s="107" t="s">
        <v>296</v>
      </c>
      <c r="D79" s="17"/>
      <c r="E79" s="63"/>
      <c r="F79" s="123"/>
      <c r="G79" s="40" t="s">
        <v>280</v>
      </c>
      <c r="H79" s="17"/>
      <c r="I79" s="17"/>
      <c r="J79" s="17" t="s">
        <v>70</v>
      </c>
      <c r="K79" s="16">
        <v>2</v>
      </c>
      <c r="L79" s="16"/>
      <c r="M79" s="16"/>
      <c r="N79" s="16"/>
      <c r="O79" s="16"/>
      <c r="P79" s="139">
        <v>3</v>
      </c>
      <c r="Q79" s="17"/>
      <c r="R79" s="17"/>
      <c r="S79" s="17"/>
      <c r="T79" s="17"/>
      <c r="U79" s="139">
        <v>3</v>
      </c>
      <c r="V79" s="17"/>
      <c r="W79" s="17"/>
      <c r="X79" s="17"/>
      <c r="Y79" s="17"/>
      <c r="Z79" s="139">
        <v>2</v>
      </c>
      <c r="AA79" s="17"/>
      <c r="AB79" s="17"/>
      <c r="AC79" s="17"/>
      <c r="AD79" s="17"/>
      <c r="AE79" s="139">
        <v>10</v>
      </c>
      <c r="AF79" s="16" t="s">
        <v>277</v>
      </c>
      <c r="AG79" s="16" t="s">
        <v>297</v>
      </c>
      <c r="AH79" s="17"/>
      <c r="AI79" s="17"/>
      <c r="AJ79" s="27"/>
      <c r="AK79" s="27"/>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7"/>
      <c r="BH79" s="148"/>
      <c r="BI79" s="148"/>
      <c r="BJ79" s="148"/>
      <c r="BK79" s="146"/>
      <c r="BL79" s="148"/>
      <c r="BM79" s="148"/>
      <c r="BN79" s="148"/>
      <c r="BO79" s="148"/>
      <c r="BP79" s="148"/>
      <c r="BQ79" s="148"/>
      <c r="BR79" s="148"/>
      <c r="BS79" s="148"/>
      <c r="BT79" s="148"/>
      <c r="BU79" s="148"/>
      <c r="BV79" s="148"/>
      <c r="BW79" s="163"/>
      <c r="BX79" s="163"/>
      <c r="BY79" s="163"/>
      <c r="BZ79" s="163"/>
      <c r="CA79" s="163"/>
      <c r="CB79" s="163"/>
      <c r="CC79" s="163"/>
      <c r="CD79" s="167"/>
      <c r="CE79" s="167"/>
      <c r="CF79" s="163"/>
      <c r="CG79" s="163"/>
      <c r="CH79" s="163"/>
      <c r="CI79" s="163"/>
      <c r="CJ79" s="163"/>
      <c r="CK79" s="342">
        <f>CJ79/Tabla1[[#This Row],[Meta 2024*]]</f>
        <v>0</v>
      </c>
      <c r="CL79" s="325"/>
      <c r="CO79" s="1">
        <f t="shared" si="0"/>
        <v>0</v>
      </c>
      <c r="CS79" s="104"/>
    </row>
    <row r="80" spans="1:97" s="1" customFormat="1" ht="105.75" customHeight="1" thickBot="1" x14ac:dyDescent="0.3">
      <c r="A80" s="21" t="s">
        <v>264</v>
      </c>
      <c r="B80" s="22" t="s">
        <v>298</v>
      </c>
      <c r="C80" s="22" t="s">
        <v>799</v>
      </c>
      <c r="D80" s="24" t="s">
        <v>797</v>
      </c>
      <c r="E80" s="30" t="s">
        <v>259</v>
      </c>
      <c r="F80" s="124" t="s">
        <v>229</v>
      </c>
      <c r="G80" s="316">
        <v>16</v>
      </c>
      <c r="H80" s="129">
        <v>44926</v>
      </c>
      <c r="I80" s="130">
        <v>348754952</v>
      </c>
      <c r="J80" s="23" t="s">
        <v>70</v>
      </c>
      <c r="K80" s="131">
        <v>32</v>
      </c>
      <c r="L80" s="128">
        <f>15+2</f>
        <v>17</v>
      </c>
      <c r="M80" s="128">
        <f>17+3</f>
        <v>20</v>
      </c>
      <c r="N80" s="128">
        <v>20</v>
      </c>
      <c r="O80" s="128">
        <v>32</v>
      </c>
      <c r="P80" s="319">
        <f>32+10</f>
        <v>42</v>
      </c>
      <c r="Q80" s="128">
        <v>32</v>
      </c>
      <c r="R80" s="128">
        <f>32+3</f>
        <v>35</v>
      </c>
      <c r="S80" s="128">
        <f>Tabla1[[#This Row],[T2 2024*]]+3</f>
        <v>38</v>
      </c>
      <c r="T80" s="128">
        <v>42</v>
      </c>
      <c r="U80" s="135">
        <f>Tabla1[[#This Row],[T4 2024*]]+5</f>
        <v>47</v>
      </c>
      <c r="V80" s="26"/>
      <c r="W80" s="26"/>
      <c r="X80" s="26"/>
      <c r="Y80" s="26"/>
      <c r="Z80" s="135">
        <f>Tabla1[[#This Row],[Meta 2025*]]+5</f>
        <v>52</v>
      </c>
      <c r="AA80" s="26"/>
      <c r="AB80" s="26"/>
      <c r="AC80" s="26"/>
      <c r="AD80" s="26"/>
      <c r="AE80" s="135">
        <v>52</v>
      </c>
      <c r="AF80" s="23" t="s">
        <v>233</v>
      </c>
      <c r="AG80" s="23" t="s">
        <v>299</v>
      </c>
      <c r="AH80" s="26" t="s">
        <v>300</v>
      </c>
      <c r="AI80" s="26" t="s">
        <v>300</v>
      </c>
      <c r="AJ80" s="143" t="s">
        <v>301</v>
      </c>
      <c r="AK80" s="144">
        <v>15</v>
      </c>
      <c r="AL80" s="143" t="s">
        <v>302</v>
      </c>
      <c r="AM80" s="144">
        <v>15</v>
      </c>
      <c r="AN80" s="143" t="s">
        <v>303</v>
      </c>
      <c r="AO80" s="144">
        <v>17</v>
      </c>
      <c r="AP80" s="143" t="s">
        <v>304</v>
      </c>
      <c r="AQ80" s="144">
        <v>17</v>
      </c>
      <c r="AR80" s="143" t="s">
        <v>305</v>
      </c>
      <c r="AS80" s="144">
        <v>17</v>
      </c>
      <c r="AT80" s="143" t="s">
        <v>306</v>
      </c>
      <c r="AU80" s="144">
        <v>20</v>
      </c>
      <c r="AV80" s="143" t="s">
        <v>307</v>
      </c>
      <c r="AW80" s="144">
        <v>20</v>
      </c>
      <c r="AX80" s="143" t="s">
        <v>308</v>
      </c>
      <c r="AY80" s="144">
        <v>20</v>
      </c>
      <c r="AZ80" s="143" t="s">
        <v>309</v>
      </c>
      <c r="BA80" s="144">
        <v>20</v>
      </c>
      <c r="BB80" s="149" t="s">
        <v>310</v>
      </c>
      <c r="BC80" s="150">
        <v>20</v>
      </c>
      <c r="BD80" s="149" t="s">
        <v>311</v>
      </c>
      <c r="BE80" s="150">
        <v>32</v>
      </c>
      <c r="BF80" s="143" t="s">
        <v>312</v>
      </c>
      <c r="BG80" s="151">
        <v>32</v>
      </c>
      <c r="BH80" s="152">
        <v>32</v>
      </c>
      <c r="BI80" s="153">
        <f>BH80/Tabla1[[#This Row],[Meta 2023*]]</f>
        <v>1</v>
      </c>
      <c r="BJ80" s="153">
        <f>AU80/Tabla1[[#This Row],[T2 2023]]</f>
        <v>1</v>
      </c>
      <c r="BK80" s="157"/>
      <c r="BL80" s="143" t="s">
        <v>313</v>
      </c>
      <c r="BM80" s="151">
        <v>0</v>
      </c>
      <c r="BN80" s="288" t="s">
        <v>314</v>
      </c>
      <c r="BO80" s="151">
        <v>32</v>
      </c>
      <c r="BP80" s="158" t="s">
        <v>315</v>
      </c>
      <c r="BQ80" s="151">
        <v>32</v>
      </c>
      <c r="BR80" s="158" t="s">
        <v>316</v>
      </c>
      <c r="BS80" s="151">
        <v>32</v>
      </c>
      <c r="BT80" s="158" t="s">
        <v>317</v>
      </c>
      <c r="BU80" s="151">
        <v>32</v>
      </c>
      <c r="BV80" s="160" t="s">
        <v>318</v>
      </c>
      <c r="BW80" s="164">
        <f>32+6</f>
        <v>38</v>
      </c>
      <c r="BX80" s="158" t="s">
        <v>319</v>
      </c>
      <c r="BY80" s="151">
        <v>38</v>
      </c>
      <c r="BZ80" s="160" t="s">
        <v>320</v>
      </c>
      <c r="CA80" s="164">
        <v>38</v>
      </c>
      <c r="CB80" s="97" t="s">
        <v>321</v>
      </c>
      <c r="CC80" s="85">
        <v>39</v>
      </c>
      <c r="CD80" s="289" t="s">
        <v>322</v>
      </c>
      <c r="CE80" s="168">
        <v>39</v>
      </c>
      <c r="CF80" s="169" t="s">
        <v>323</v>
      </c>
      <c r="CG80" s="168">
        <v>39</v>
      </c>
      <c r="CH80" s="291" t="s">
        <v>784</v>
      </c>
      <c r="CI80" s="292">
        <v>43</v>
      </c>
      <c r="CJ80" s="293">
        <f>CI80</f>
        <v>43</v>
      </c>
      <c r="CK80" s="343">
        <f>CJ80/42</f>
        <v>1.0238095238095237</v>
      </c>
      <c r="CL80" s="326">
        <f>CJ80/38</f>
        <v>1.131578947368421</v>
      </c>
      <c r="CM80" s="103" t="s">
        <v>259</v>
      </c>
      <c r="CO80" s="1">
        <f t="shared" si="0"/>
        <v>527</v>
      </c>
      <c r="CQ80" s="1">
        <f>39/42</f>
        <v>0.9285714285714286</v>
      </c>
      <c r="CS80" s="104"/>
    </row>
    <row r="81" spans="1:97" ht="60.75" hidden="1" thickBot="1" x14ac:dyDescent="0.3">
      <c r="A81" s="105" t="s">
        <v>264</v>
      </c>
      <c r="B81" s="106" t="s">
        <v>324</v>
      </c>
      <c r="C81" s="107" t="s">
        <v>325</v>
      </c>
      <c r="D81" s="17"/>
      <c r="E81" s="63"/>
      <c r="F81" s="123"/>
      <c r="G81" s="42">
        <v>0.14000000000000001</v>
      </c>
      <c r="H81" s="17"/>
      <c r="I81" s="17"/>
      <c r="J81" s="17" t="s">
        <v>70</v>
      </c>
      <c r="K81" s="41">
        <v>0.25</v>
      </c>
      <c r="L81" s="41"/>
      <c r="M81" s="41"/>
      <c r="N81" s="41"/>
      <c r="O81" s="41"/>
      <c r="P81" s="41">
        <v>0.35</v>
      </c>
      <c r="Q81" s="17"/>
      <c r="R81" s="17"/>
      <c r="S81" s="17"/>
      <c r="T81" s="17"/>
      <c r="U81" s="139">
        <v>0.45</v>
      </c>
      <c r="V81" s="17"/>
      <c r="W81" s="17"/>
      <c r="X81" s="17"/>
      <c r="Y81" s="17"/>
      <c r="Z81" s="139">
        <v>0.55000000000000004</v>
      </c>
      <c r="AA81" s="17"/>
      <c r="AB81" s="17"/>
      <c r="AC81" s="17"/>
      <c r="AD81" s="17"/>
      <c r="AE81" s="139">
        <v>0.55000000000000004</v>
      </c>
      <c r="AF81" s="16" t="s">
        <v>277</v>
      </c>
      <c r="AG81" s="16" t="s">
        <v>285</v>
      </c>
      <c r="AH81" s="17"/>
      <c r="AI81" s="17"/>
      <c r="AJ81" s="27"/>
      <c r="AK81" s="27"/>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8"/>
      <c r="BI81" s="148"/>
      <c r="BJ81" s="148"/>
      <c r="BK81" s="146"/>
      <c r="BL81" s="148"/>
      <c r="BM81" s="148"/>
      <c r="BN81" s="148"/>
      <c r="BO81" s="148"/>
      <c r="BP81" s="148"/>
      <c r="BQ81" s="148"/>
      <c r="BR81" s="148"/>
      <c r="BS81" s="148"/>
      <c r="BT81" s="148"/>
      <c r="BU81" s="148"/>
      <c r="BV81" s="148"/>
      <c r="BW81" s="163"/>
      <c r="BX81" s="163"/>
      <c r="BY81" s="163"/>
      <c r="BZ81" s="163"/>
      <c r="CA81" s="163"/>
      <c r="CB81" s="163"/>
      <c r="CC81" s="163"/>
      <c r="CD81" s="167"/>
      <c r="CE81" s="167"/>
      <c r="CF81" s="163"/>
      <c r="CG81" s="163"/>
      <c r="CH81" s="163"/>
      <c r="CI81" s="163"/>
      <c r="CJ81" s="163"/>
      <c r="CK81" s="342">
        <f>CJ81/Tabla1[[#This Row],[Meta 2024*]]</f>
        <v>0</v>
      </c>
      <c r="CL81" s="325"/>
      <c r="CO81" s="1">
        <f t="shared" si="0"/>
        <v>0</v>
      </c>
      <c r="CS81" s="104"/>
    </row>
    <row r="82" spans="1:97" ht="60.75" hidden="1" thickBot="1" x14ac:dyDescent="0.3">
      <c r="A82" s="105" t="s">
        <v>264</v>
      </c>
      <c r="B82" s="106" t="s">
        <v>324</v>
      </c>
      <c r="C82" s="107" t="s">
        <v>326</v>
      </c>
      <c r="D82" s="17"/>
      <c r="E82" s="63"/>
      <c r="F82" s="123"/>
      <c r="G82" s="40" t="s">
        <v>280</v>
      </c>
      <c r="H82" s="17"/>
      <c r="I82" s="17"/>
      <c r="J82" s="17" t="s">
        <v>70</v>
      </c>
      <c r="K82" s="16">
        <v>182</v>
      </c>
      <c r="L82" s="16"/>
      <c r="M82" s="16"/>
      <c r="N82" s="16"/>
      <c r="O82" s="16"/>
      <c r="P82" s="16">
        <v>720</v>
      </c>
      <c r="Q82" s="17"/>
      <c r="R82" s="17"/>
      <c r="S82" s="17"/>
      <c r="T82" s="17"/>
      <c r="U82" s="139">
        <v>750</v>
      </c>
      <c r="V82" s="17"/>
      <c r="W82" s="17"/>
      <c r="X82" s="17"/>
      <c r="Y82" s="17"/>
      <c r="Z82" s="139">
        <v>348</v>
      </c>
      <c r="AA82" s="17"/>
      <c r="AB82" s="17"/>
      <c r="AC82" s="17"/>
      <c r="AD82" s="17"/>
      <c r="AE82" s="139">
        <v>2</v>
      </c>
      <c r="AF82" s="16" t="s">
        <v>277</v>
      </c>
      <c r="AG82" s="16" t="s">
        <v>285</v>
      </c>
      <c r="AH82" s="17"/>
      <c r="AI82" s="17"/>
      <c r="AJ82" s="27"/>
      <c r="AK82" s="27"/>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8"/>
      <c r="BI82" s="148"/>
      <c r="BJ82" s="148"/>
      <c r="BK82" s="146"/>
      <c r="BL82" s="148"/>
      <c r="BM82" s="148"/>
      <c r="BN82" s="148"/>
      <c r="BO82" s="148"/>
      <c r="BP82" s="148"/>
      <c r="BQ82" s="148"/>
      <c r="BR82" s="148"/>
      <c r="BS82" s="148"/>
      <c r="BT82" s="148"/>
      <c r="BU82" s="148"/>
      <c r="BV82" s="148"/>
      <c r="BW82" s="163"/>
      <c r="BX82" s="163"/>
      <c r="BY82" s="163"/>
      <c r="BZ82" s="163"/>
      <c r="CA82" s="163"/>
      <c r="CB82" s="163"/>
      <c r="CC82" s="163"/>
      <c r="CD82" s="167"/>
      <c r="CE82" s="167"/>
      <c r="CF82" s="163"/>
      <c r="CG82" s="163"/>
      <c r="CH82" s="163"/>
      <c r="CI82" s="163"/>
      <c r="CJ82" s="163"/>
      <c r="CK82" s="342">
        <f>CJ82/Tabla1[[#This Row],[Meta 2024*]]</f>
        <v>0</v>
      </c>
      <c r="CL82" s="325"/>
      <c r="CO82" s="1">
        <f t="shared" si="0"/>
        <v>0</v>
      </c>
      <c r="CS82" s="104"/>
    </row>
    <row r="83" spans="1:97" ht="75.75" hidden="1" thickBot="1" x14ac:dyDescent="0.3">
      <c r="A83" s="105" t="s">
        <v>264</v>
      </c>
      <c r="B83" s="106" t="s">
        <v>327</v>
      </c>
      <c r="C83" s="107" t="s">
        <v>328</v>
      </c>
      <c r="D83" s="17"/>
      <c r="E83" s="63"/>
      <c r="F83" s="123"/>
      <c r="G83" s="40" t="s">
        <v>280</v>
      </c>
      <c r="H83" s="17"/>
      <c r="I83" s="17"/>
      <c r="J83" s="17" t="s">
        <v>70</v>
      </c>
      <c r="K83" s="41">
        <v>0.15</v>
      </c>
      <c r="L83" s="41"/>
      <c r="M83" s="41"/>
      <c r="N83" s="41"/>
      <c r="O83" s="41"/>
      <c r="P83" s="41">
        <v>0.35</v>
      </c>
      <c r="Q83" s="17"/>
      <c r="R83" s="17"/>
      <c r="S83" s="17"/>
      <c r="T83" s="17"/>
      <c r="U83" s="139">
        <v>0.3</v>
      </c>
      <c r="V83" s="17"/>
      <c r="W83" s="17"/>
      <c r="X83" s="17"/>
      <c r="Y83" s="17"/>
      <c r="Z83" s="139">
        <v>0.2</v>
      </c>
      <c r="AA83" s="17"/>
      <c r="AB83" s="17"/>
      <c r="AC83" s="17"/>
      <c r="AD83" s="17"/>
      <c r="AE83" s="139">
        <v>1</v>
      </c>
      <c r="AF83" s="16" t="s">
        <v>277</v>
      </c>
      <c r="AG83" s="16" t="s">
        <v>285</v>
      </c>
      <c r="AH83" s="17"/>
      <c r="AI83" s="17"/>
      <c r="AJ83" s="27"/>
      <c r="AK83" s="27"/>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8"/>
      <c r="BI83" s="148"/>
      <c r="BJ83" s="148"/>
      <c r="BK83" s="146"/>
      <c r="BL83" s="148"/>
      <c r="BM83" s="148"/>
      <c r="BN83" s="148"/>
      <c r="BO83" s="148"/>
      <c r="BP83" s="148"/>
      <c r="BQ83" s="148"/>
      <c r="BR83" s="148"/>
      <c r="BS83" s="148"/>
      <c r="BT83" s="148"/>
      <c r="BU83" s="148"/>
      <c r="BV83" s="148"/>
      <c r="BW83" s="163"/>
      <c r="BX83" s="163"/>
      <c r="BY83" s="163"/>
      <c r="BZ83" s="163"/>
      <c r="CA83" s="163"/>
      <c r="CB83" s="163"/>
      <c r="CC83" s="163"/>
      <c r="CD83" s="167"/>
      <c r="CE83" s="167"/>
      <c r="CF83" s="163"/>
      <c r="CG83" s="163"/>
      <c r="CH83" s="163"/>
      <c r="CI83" s="163"/>
      <c r="CJ83" s="163"/>
      <c r="CK83" s="342">
        <f>CJ83/Tabla1[[#This Row],[Meta 2024*]]</f>
        <v>0</v>
      </c>
      <c r="CL83" s="325"/>
      <c r="CO83" s="1">
        <f t="shared" si="0"/>
        <v>0</v>
      </c>
      <c r="CS83" s="104"/>
    </row>
    <row r="84" spans="1:97" ht="75.75" hidden="1" thickBot="1" x14ac:dyDescent="0.3">
      <c r="A84" s="105" t="s">
        <v>264</v>
      </c>
      <c r="B84" s="106" t="s">
        <v>329</v>
      </c>
      <c r="C84" s="107" t="s">
        <v>330</v>
      </c>
      <c r="D84" s="17"/>
      <c r="E84" s="63"/>
      <c r="F84" s="123"/>
      <c r="G84" s="40" t="s">
        <v>331</v>
      </c>
      <c r="H84" s="17"/>
      <c r="I84" s="17"/>
      <c r="J84" s="17" t="s">
        <v>70</v>
      </c>
      <c r="K84" s="16">
        <v>53</v>
      </c>
      <c r="L84" s="16"/>
      <c r="M84" s="16"/>
      <c r="N84" s="16"/>
      <c r="O84" s="16"/>
      <c r="P84" s="16">
        <v>54</v>
      </c>
      <c r="Q84" s="17"/>
      <c r="R84" s="17"/>
      <c r="S84" s="17"/>
      <c r="T84" s="17"/>
      <c r="U84" s="139">
        <v>57</v>
      </c>
      <c r="V84" s="17"/>
      <c r="W84" s="17"/>
      <c r="X84" s="17"/>
      <c r="Y84" s="17"/>
      <c r="Z84" s="139">
        <v>59</v>
      </c>
      <c r="AA84" s="17"/>
      <c r="AB84" s="17"/>
      <c r="AC84" s="17"/>
      <c r="AD84" s="17"/>
      <c r="AE84" s="139">
        <v>223</v>
      </c>
      <c r="AF84" s="16" t="s">
        <v>277</v>
      </c>
      <c r="AG84" s="16" t="s">
        <v>294</v>
      </c>
      <c r="AH84" s="17"/>
      <c r="AI84" s="17"/>
      <c r="AJ84" s="27"/>
      <c r="AK84" s="27"/>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8"/>
      <c r="BI84" s="148"/>
      <c r="BJ84" s="148"/>
      <c r="BK84" s="146"/>
      <c r="BL84" s="148"/>
      <c r="BM84" s="148"/>
      <c r="BN84" s="148"/>
      <c r="BO84" s="148"/>
      <c r="BP84" s="148"/>
      <c r="BQ84" s="148"/>
      <c r="BR84" s="148"/>
      <c r="BS84" s="148"/>
      <c r="BT84" s="148"/>
      <c r="BU84" s="148"/>
      <c r="BV84" s="148"/>
      <c r="BW84" s="163"/>
      <c r="BX84" s="163"/>
      <c r="BY84" s="163"/>
      <c r="BZ84" s="163"/>
      <c r="CA84" s="163"/>
      <c r="CB84" s="163"/>
      <c r="CC84" s="163"/>
      <c r="CD84" s="167"/>
      <c r="CE84" s="167"/>
      <c r="CF84" s="163"/>
      <c r="CG84" s="163"/>
      <c r="CH84" s="163"/>
      <c r="CI84" s="163"/>
      <c r="CJ84" s="163"/>
      <c r="CK84" s="342">
        <f>CJ84/Tabla1[[#This Row],[Meta 2024*]]</f>
        <v>0</v>
      </c>
      <c r="CL84" s="325"/>
      <c r="CO84" s="1">
        <f t="shared" si="0"/>
        <v>0</v>
      </c>
      <c r="CS84" s="104"/>
    </row>
    <row r="85" spans="1:97" ht="75.75" hidden="1" thickBot="1" x14ac:dyDescent="0.3">
      <c r="A85" s="105" t="s">
        <v>264</v>
      </c>
      <c r="B85" s="106" t="s">
        <v>329</v>
      </c>
      <c r="C85" s="107" t="s">
        <v>332</v>
      </c>
      <c r="D85" s="17"/>
      <c r="E85" s="63"/>
      <c r="F85" s="123"/>
      <c r="G85" s="40">
        <v>0</v>
      </c>
      <c r="H85" s="17"/>
      <c r="I85" s="17"/>
      <c r="J85" s="17" t="s">
        <v>70</v>
      </c>
      <c r="K85" s="16">
        <v>1</v>
      </c>
      <c r="L85" s="16"/>
      <c r="M85" s="16"/>
      <c r="N85" s="16"/>
      <c r="O85" s="16"/>
      <c r="P85" s="16">
        <v>1</v>
      </c>
      <c r="Q85" s="17"/>
      <c r="R85" s="17"/>
      <c r="S85" s="17"/>
      <c r="T85" s="17"/>
      <c r="U85" s="139">
        <v>1</v>
      </c>
      <c r="V85" s="17"/>
      <c r="W85" s="17"/>
      <c r="X85" s="17"/>
      <c r="Y85" s="17"/>
      <c r="Z85" s="139">
        <v>1</v>
      </c>
      <c r="AA85" s="17"/>
      <c r="AB85" s="17"/>
      <c r="AC85" s="17"/>
      <c r="AD85" s="17"/>
      <c r="AE85" s="139">
        <v>4</v>
      </c>
      <c r="AF85" s="17" t="s">
        <v>83</v>
      </c>
      <c r="AG85" s="16" t="s">
        <v>181</v>
      </c>
      <c r="AH85" s="17"/>
      <c r="AI85" s="17"/>
      <c r="AJ85" s="27"/>
      <c r="AK85" s="27"/>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8"/>
      <c r="BI85" s="148"/>
      <c r="BJ85" s="148"/>
      <c r="BK85" s="146"/>
      <c r="BL85" s="148"/>
      <c r="BM85" s="148"/>
      <c r="BN85" s="148"/>
      <c r="BO85" s="148"/>
      <c r="BP85" s="148"/>
      <c r="BQ85" s="148"/>
      <c r="BR85" s="148"/>
      <c r="BS85" s="148"/>
      <c r="BT85" s="148"/>
      <c r="BU85" s="148"/>
      <c r="BV85" s="148"/>
      <c r="BW85" s="163"/>
      <c r="BX85" s="163"/>
      <c r="BY85" s="163"/>
      <c r="BZ85" s="163"/>
      <c r="CA85" s="163"/>
      <c r="CB85" s="163"/>
      <c r="CC85" s="163"/>
      <c r="CD85" s="167"/>
      <c r="CE85" s="167"/>
      <c r="CF85" s="163"/>
      <c r="CG85" s="163"/>
      <c r="CH85" s="163"/>
      <c r="CI85" s="163"/>
      <c r="CJ85" s="163"/>
      <c r="CK85" s="342">
        <f>CJ85/Tabla1[[#This Row],[Meta 2024*]]</f>
        <v>0</v>
      </c>
      <c r="CL85" s="325"/>
      <c r="CO85" s="1">
        <f t="shared" si="0"/>
        <v>0</v>
      </c>
      <c r="CS85" s="104"/>
    </row>
    <row r="86" spans="1:97" ht="120.75" hidden="1" thickBot="1" x14ac:dyDescent="0.3">
      <c r="A86" s="105" t="s">
        <v>264</v>
      </c>
      <c r="B86" s="106" t="s">
        <v>333</v>
      </c>
      <c r="C86" s="107" t="s">
        <v>334</v>
      </c>
      <c r="D86" s="17"/>
      <c r="E86" s="63"/>
      <c r="F86" s="123"/>
      <c r="G86" s="40" t="s">
        <v>280</v>
      </c>
      <c r="H86" s="17"/>
      <c r="I86" s="17"/>
      <c r="J86" s="17" t="s">
        <v>70</v>
      </c>
      <c r="K86" s="16" t="s">
        <v>280</v>
      </c>
      <c r="L86" s="16"/>
      <c r="M86" s="16"/>
      <c r="N86" s="16"/>
      <c r="O86" s="16"/>
      <c r="P86" s="16">
        <v>250</v>
      </c>
      <c r="Q86" s="17"/>
      <c r="R86" s="17"/>
      <c r="S86" s="17"/>
      <c r="T86" s="17"/>
      <c r="U86" s="139" t="s">
        <v>280</v>
      </c>
      <c r="V86" s="17"/>
      <c r="W86" s="17"/>
      <c r="X86" s="17"/>
      <c r="Y86" s="17"/>
      <c r="Z86" s="139">
        <v>250</v>
      </c>
      <c r="AA86" s="17"/>
      <c r="AB86" s="17"/>
      <c r="AC86" s="17"/>
      <c r="AD86" s="17"/>
      <c r="AE86" s="139">
        <v>500</v>
      </c>
      <c r="AF86" s="16" t="s">
        <v>277</v>
      </c>
      <c r="AG86" s="16" t="s">
        <v>285</v>
      </c>
      <c r="AH86" s="17"/>
      <c r="AI86" s="17"/>
      <c r="AJ86" s="27"/>
      <c r="AK86" s="27"/>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8"/>
      <c r="BI86" s="148"/>
      <c r="BJ86" s="148"/>
      <c r="BK86" s="146"/>
      <c r="BL86" s="148"/>
      <c r="BM86" s="148"/>
      <c r="BN86" s="148"/>
      <c r="BO86" s="148"/>
      <c r="BP86" s="148"/>
      <c r="BQ86" s="148"/>
      <c r="BR86" s="148"/>
      <c r="BS86" s="148"/>
      <c r="BT86" s="148"/>
      <c r="BU86" s="148"/>
      <c r="BV86" s="148"/>
      <c r="BW86" s="163"/>
      <c r="BX86" s="163"/>
      <c r="BY86" s="163"/>
      <c r="BZ86" s="163"/>
      <c r="CA86" s="163"/>
      <c r="CB86" s="163"/>
      <c r="CC86" s="163"/>
      <c r="CD86" s="167"/>
      <c r="CE86" s="167"/>
      <c r="CF86" s="163"/>
      <c r="CG86" s="163"/>
      <c r="CH86" s="163"/>
      <c r="CI86" s="163"/>
      <c r="CJ86" s="163"/>
      <c r="CK86" s="342">
        <f>CJ86/Tabla1[[#This Row],[Meta 2024*]]</f>
        <v>0</v>
      </c>
      <c r="CL86" s="325"/>
      <c r="CO86" s="1">
        <f t="shared" si="0"/>
        <v>0</v>
      </c>
      <c r="CS86" s="104"/>
    </row>
    <row r="87" spans="1:97" ht="120.75" hidden="1" thickBot="1" x14ac:dyDescent="0.3">
      <c r="A87" s="105" t="s">
        <v>264</v>
      </c>
      <c r="B87" s="106" t="s">
        <v>333</v>
      </c>
      <c r="C87" s="107" t="s">
        <v>335</v>
      </c>
      <c r="D87" s="17"/>
      <c r="E87" s="63"/>
      <c r="F87" s="123"/>
      <c r="G87" s="40" t="s">
        <v>280</v>
      </c>
      <c r="H87" s="17"/>
      <c r="I87" s="17"/>
      <c r="J87" s="17" t="s">
        <v>70</v>
      </c>
      <c r="K87" s="16">
        <v>10</v>
      </c>
      <c r="L87" s="16"/>
      <c r="M87" s="16"/>
      <c r="N87" s="16"/>
      <c r="O87" s="16"/>
      <c r="P87" s="16">
        <v>10</v>
      </c>
      <c r="Q87" s="17"/>
      <c r="R87" s="17"/>
      <c r="S87" s="17"/>
      <c r="T87" s="17"/>
      <c r="U87" s="139">
        <v>10</v>
      </c>
      <c r="V87" s="17"/>
      <c r="W87" s="17"/>
      <c r="X87" s="17"/>
      <c r="Y87" s="17"/>
      <c r="Z87" s="139">
        <v>10</v>
      </c>
      <c r="AA87" s="17"/>
      <c r="AB87" s="17"/>
      <c r="AC87" s="17"/>
      <c r="AD87" s="17"/>
      <c r="AE87" s="139">
        <v>40</v>
      </c>
      <c r="AF87" s="16" t="s">
        <v>277</v>
      </c>
      <c r="AG87" s="16" t="s">
        <v>285</v>
      </c>
      <c r="AH87" s="17"/>
      <c r="AI87" s="17"/>
      <c r="AJ87" s="27"/>
      <c r="AK87" s="27"/>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8"/>
      <c r="BI87" s="148"/>
      <c r="BJ87" s="148"/>
      <c r="BK87" s="146"/>
      <c r="BL87" s="148"/>
      <c r="BM87" s="148"/>
      <c r="BN87" s="148"/>
      <c r="BO87" s="148"/>
      <c r="BP87" s="148"/>
      <c r="BQ87" s="148"/>
      <c r="BR87" s="148"/>
      <c r="BS87" s="148"/>
      <c r="BT87" s="148"/>
      <c r="BU87" s="148"/>
      <c r="BV87" s="148"/>
      <c r="BW87" s="163"/>
      <c r="BX87" s="163"/>
      <c r="BY87" s="163"/>
      <c r="BZ87" s="163"/>
      <c r="CA87" s="163"/>
      <c r="CB87" s="163"/>
      <c r="CC87" s="163"/>
      <c r="CD87" s="167"/>
      <c r="CE87" s="167"/>
      <c r="CF87" s="163"/>
      <c r="CG87" s="163"/>
      <c r="CH87" s="163"/>
      <c r="CI87" s="163"/>
      <c r="CJ87" s="163"/>
      <c r="CK87" s="342">
        <f>CJ87/Tabla1[[#This Row],[Meta 2024*]]</f>
        <v>0</v>
      </c>
      <c r="CL87" s="325"/>
      <c r="CO87" s="1">
        <f t="shared" si="0"/>
        <v>0</v>
      </c>
      <c r="CS87" s="104"/>
    </row>
    <row r="88" spans="1:97" ht="120.75" hidden="1" thickBot="1" x14ac:dyDescent="0.3">
      <c r="A88" s="105" t="s">
        <v>264</v>
      </c>
      <c r="B88" s="106" t="s">
        <v>333</v>
      </c>
      <c r="C88" s="107" t="s">
        <v>336</v>
      </c>
      <c r="D88" s="17"/>
      <c r="E88" s="63"/>
      <c r="F88" s="123"/>
      <c r="G88" s="40" t="s">
        <v>280</v>
      </c>
      <c r="H88" s="17"/>
      <c r="I88" s="17"/>
      <c r="J88" s="17" t="s">
        <v>70</v>
      </c>
      <c r="K88" s="16">
        <v>4</v>
      </c>
      <c r="L88" s="16"/>
      <c r="M88" s="16"/>
      <c r="N88" s="16"/>
      <c r="O88" s="16"/>
      <c r="P88" s="16">
        <v>12</v>
      </c>
      <c r="Q88" s="17"/>
      <c r="R88" s="17"/>
      <c r="S88" s="17"/>
      <c r="T88" s="17"/>
      <c r="U88" s="139">
        <v>10</v>
      </c>
      <c r="V88" s="17"/>
      <c r="W88" s="17"/>
      <c r="X88" s="17"/>
      <c r="Y88" s="17"/>
      <c r="Z88" s="139">
        <v>8</v>
      </c>
      <c r="AA88" s="17"/>
      <c r="AB88" s="17"/>
      <c r="AC88" s="17"/>
      <c r="AD88" s="17"/>
      <c r="AE88" s="139">
        <v>34</v>
      </c>
      <c r="AF88" s="16" t="s">
        <v>277</v>
      </c>
      <c r="AG88" s="16" t="s">
        <v>285</v>
      </c>
      <c r="AH88" s="17"/>
      <c r="AI88" s="17"/>
      <c r="AJ88" s="27"/>
      <c r="AK88" s="27"/>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8"/>
      <c r="BI88" s="148"/>
      <c r="BJ88" s="148"/>
      <c r="BK88" s="146"/>
      <c r="BL88" s="148"/>
      <c r="BM88" s="148"/>
      <c r="BN88" s="148"/>
      <c r="BO88" s="148"/>
      <c r="BP88" s="148"/>
      <c r="BQ88" s="148"/>
      <c r="BR88" s="148"/>
      <c r="BS88" s="148"/>
      <c r="BT88" s="148"/>
      <c r="BU88" s="148"/>
      <c r="BV88" s="148"/>
      <c r="BW88" s="163"/>
      <c r="BX88" s="163"/>
      <c r="BY88" s="163"/>
      <c r="BZ88" s="163"/>
      <c r="CA88" s="163"/>
      <c r="CB88" s="163"/>
      <c r="CC88" s="163"/>
      <c r="CD88" s="167"/>
      <c r="CE88" s="167"/>
      <c r="CF88" s="163"/>
      <c r="CG88" s="163"/>
      <c r="CH88" s="163"/>
      <c r="CI88" s="163"/>
      <c r="CJ88" s="163"/>
      <c r="CK88" s="342">
        <f>CJ88/Tabla1[[#This Row],[Meta 2024*]]</f>
        <v>0</v>
      </c>
      <c r="CL88" s="325"/>
      <c r="CO88" s="1">
        <f t="shared" si="0"/>
        <v>0</v>
      </c>
      <c r="CS88" s="104"/>
    </row>
    <row r="89" spans="1:97" ht="105.75" hidden="1" thickBot="1" x14ac:dyDescent="0.3">
      <c r="A89" s="105" t="s">
        <v>264</v>
      </c>
      <c r="B89" s="106" t="s">
        <v>337</v>
      </c>
      <c r="C89" s="107" t="s">
        <v>338</v>
      </c>
      <c r="D89" s="17"/>
      <c r="E89" s="63"/>
      <c r="F89" s="123"/>
      <c r="G89" s="40" t="s">
        <v>280</v>
      </c>
      <c r="H89" s="17"/>
      <c r="I89" s="17"/>
      <c r="J89" s="17" t="s">
        <v>70</v>
      </c>
      <c r="K89" s="16">
        <v>10</v>
      </c>
      <c r="L89" s="16"/>
      <c r="M89" s="16"/>
      <c r="N89" s="16"/>
      <c r="O89" s="16"/>
      <c r="P89" s="16">
        <v>2</v>
      </c>
      <c r="Q89" s="17"/>
      <c r="R89" s="17"/>
      <c r="S89" s="17"/>
      <c r="T89" s="17"/>
      <c r="U89" s="139">
        <v>3</v>
      </c>
      <c r="V89" s="17"/>
      <c r="W89" s="17"/>
      <c r="X89" s="17"/>
      <c r="Y89" s="17"/>
      <c r="Z89" s="139">
        <v>0</v>
      </c>
      <c r="AA89" s="17"/>
      <c r="AB89" s="17"/>
      <c r="AC89" s="17"/>
      <c r="AD89" s="17"/>
      <c r="AE89" s="139">
        <v>15</v>
      </c>
      <c r="AF89" s="16" t="s">
        <v>277</v>
      </c>
      <c r="AG89" s="16" t="s">
        <v>285</v>
      </c>
      <c r="AH89" s="17"/>
      <c r="AI89" s="17"/>
      <c r="AJ89" s="27"/>
      <c r="AK89" s="27"/>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8"/>
      <c r="BI89" s="148"/>
      <c r="BJ89" s="148"/>
      <c r="BK89" s="146"/>
      <c r="BL89" s="148"/>
      <c r="BM89" s="148"/>
      <c r="BN89" s="148"/>
      <c r="BO89" s="148"/>
      <c r="BP89" s="148"/>
      <c r="BQ89" s="148"/>
      <c r="BR89" s="148"/>
      <c r="BS89" s="148"/>
      <c r="BT89" s="148"/>
      <c r="BU89" s="148"/>
      <c r="BV89" s="148"/>
      <c r="BW89" s="163"/>
      <c r="BX89" s="163"/>
      <c r="BY89" s="163"/>
      <c r="BZ89" s="163"/>
      <c r="CA89" s="163"/>
      <c r="CB89" s="163"/>
      <c r="CC89" s="163"/>
      <c r="CD89" s="167"/>
      <c r="CE89" s="167"/>
      <c r="CF89" s="163"/>
      <c r="CG89" s="163"/>
      <c r="CH89" s="163"/>
      <c r="CI89" s="163"/>
      <c r="CJ89" s="163"/>
      <c r="CK89" s="342">
        <f>CJ89/Tabla1[[#This Row],[Meta 2024*]]</f>
        <v>0</v>
      </c>
      <c r="CL89" s="325"/>
      <c r="CO89" s="1">
        <f t="shared" si="0"/>
        <v>0</v>
      </c>
      <c r="CS89" s="104"/>
    </row>
    <row r="90" spans="1:97" ht="105.75" hidden="1" thickBot="1" x14ac:dyDescent="0.3">
      <c r="A90" s="105" t="s">
        <v>264</v>
      </c>
      <c r="B90" s="106" t="s">
        <v>337</v>
      </c>
      <c r="C90" s="107" t="s">
        <v>339</v>
      </c>
      <c r="D90" s="17"/>
      <c r="E90" s="63"/>
      <c r="F90" s="123"/>
      <c r="G90" s="40" t="s">
        <v>97</v>
      </c>
      <c r="H90" s="17"/>
      <c r="I90" s="17"/>
      <c r="J90" s="17" t="s">
        <v>70</v>
      </c>
      <c r="K90" s="16">
        <v>3</v>
      </c>
      <c r="L90" s="16"/>
      <c r="M90" s="16"/>
      <c r="N90" s="16"/>
      <c r="O90" s="16"/>
      <c r="P90" s="16">
        <v>7</v>
      </c>
      <c r="Q90" s="17"/>
      <c r="R90" s="17"/>
      <c r="S90" s="17"/>
      <c r="T90" s="17"/>
      <c r="U90" s="139">
        <v>8</v>
      </c>
      <c r="V90" s="17"/>
      <c r="W90" s="17"/>
      <c r="X90" s="17"/>
      <c r="Y90" s="17"/>
      <c r="Z90" s="139">
        <v>7</v>
      </c>
      <c r="AA90" s="17"/>
      <c r="AB90" s="17"/>
      <c r="AC90" s="17"/>
      <c r="AD90" s="17"/>
      <c r="AE90" s="139">
        <v>25</v>
      </c>
      <c r="AF90" s="16" t="s">
        <v>277</v>
      </c>
      <c r="AG90" s="16" t="s">
        <v>285</v>
      </c>
      <c r="AH90" s="17"/>
      <c r="AI90" s="17"/>
      <c r="AJ90" s="27"/>
      <c r="AK90" s="27"/>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8"/>
      <c r="BI90" s="148"/>
      <c r="BJ90" s="148"/>
      <c r="BK90" s="146"/>
      <c r="BL90" s="148"/>
      <c r="BM90" s="148"/>
      <c r="BN90" s="148"/>
      <c r="BO90" s="148"/>
      <c r="BP90" s="148"/>
      <c r="BQ90" s="148"/>
      <c r="BR90" s="148"/>
      <c r="BS90" s="148"/>
      <c r="BT90" s="148"/>
      <c r="BU90" s="148"/>
      <c r="BV90" s="148"/>
      <c r="BW90" s="163"/>
      <c r="BX90" s="163"/>
      <c r="BY90" s="163"/>
      <c r="BZ90" s="163"/>
      <c r="CA90" s="163"/>
      <c r="CB90" s="163"/>
      <c r="CC90" s="163"/>
      <c r="CD90" s="167"/>
      <c r="CE90" s="167"/>
      <c r="CF90" s="163"/>
      <c r="CG90" s="163"/>
      <c r="CH90" s="163"/>
      <c r="CI90" s="163"/>
      <c r="CJ90" s="163"/>
      <c r="CK90" s="342">
        <f>CJ90/Tabla1[[#This Row],[Meta 2024*]]</f>
        <v>0</v>
      </c>
      <c r="CL90" s="325"/>
      <c r="CO90" s="1">
        <f t="shared" si="0"/>
        <v>0</v>
      </c>
      <c r="CS90" s="104"/>
    </row>
    <row r="91" spans="1:97" ht="90.75" hidden="1" thickBot="1" x14ac:dyDescent="0.3">
      <c r="A91" s="105" t="s">
        <v>264</v>
      </c>
      <c r="B91" s="106" t="s">
        <v>340</v>
      </c>
      <c r="C91" s="107" t="s">
        <v>341</v>
      </c>
      <c r="D91" s="17"/>
      <c r="E91" s="63"/>
      <c r="F91" s="123"/>
      <c r="G91" s="132">
        <v>0</v>
      </c>
      <c r="H91" s="17"/>
      <c r="I91" s="17"/>
      <c r="J91" s="17" t="s">
        <v>70</v>
      </c>
      <c r="K91" s="16">
        <v>1</v>
      </c>
      <c r="L91" s="16"/>
      <c r="M91" s="16"/>
      <c r="N91" s="16"/>
      <c r="O91" s="16"/>
      <c r="P91" s="16">
        <v>0</v>
      </c>
      <c r="Q91" s="17"/>
      <c r="R91" s="17"/>
      <c r="S91" s="17"/>
      <c r="T91" s="17"/>
      <c r="U91" s="139">
        <v>0</v>
      </c>
      <c r="V91" s="17"/>
      <c r="W91" s="17"/>
      <c r="X91" s="17"/>
      <c r="Y91" s="17"/>
      <c r="Z91" s="139">
        <v>0</v>
      </c>
      <c r="AA91" s="17"/>
      <c r="AB91" s="17"/>
      <c r="AC91" s="17"/>
      <c r="AD91" s="17"/>
      <c r="AE91" s="139">
        <v>1</v>
      </c>
      <c r="AF91" s="16" t="s">
        <v>94</v>
      </c>
      <c r="AG91" s="16" t="s">
        <v>342</v>
      </c>
      <c r="AH91" s="17"/>
      <c r="AI91" s="17"/>
      <c r="AJ91" s="27"/>
      <c r="AK91" s="27"/>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8"/>
      <c r="BI91" s="148"/>
      <c r="BJ91" s="148"/>
      <c r="BK91" s="146"/>
      <c r="BL91" s="148"/>
      <c r="BM91" s="148"/>
      <c r="BN91" s="148"/>
      <c r="BO91" s="148"/>
      <c r="BP91" s="148"/>
      <c r="BQ91" s="148"/>
      <c r="BR91" s="148"/>
      <c r="BS91" s="148"/>
      <c r="BT91" s="148"/>
      <c r="BU91" s="148"/>
      <c r="BV91" s="148"/>
      <c r="BW91" s="163"/>
      <c r="BX91" s="163"/>
      <c r="BY91" s="163"/>
      <c r="BZ91" s="163"/>
      <c r="CA91" s="163"/>
      <c r="CB91" s="163"/>
      <c r="CC91" s="163"/>
      <c r="CD91" s="167"/>
      <c r="CE91" s="167"/>
      <c r="CF91" s="163"/>
      <c r="CG91" s="163"/>
      <c r="CH91" s="163"/>
      <c r="CI91" s="163"/>
      <c r="CJ91" s="163"/>
      <c r="CK91" s="342" t="e">
        <f>CJ91/Tabla1[[#This Row],[Meta 2024*]]</f>
        <v>#DIV/0!</v>
      </c>
      <c r="CL91" s="325"/>
      <c r="CO91" s="1">
        <f t="shared" si="0"/>
        <v>0</v>
      </c>
      <c r="CS91" s="104"/>
    </row>
    <row r="92" spans="1:97" ht="105.75" hidden="1" thickBot="1" x14ac:dyDescent="0.3">
      <c r="A92" s="105" t="s">
        <v>264</v>
      </c>
      <c r="B92" s="106" t="s">
        <v>340</v>
      </c>
      <c r="C92" s="107" t="s">
        <v>343</v>
      </c>
      <c r="D92" s="17"/>
      <c r="E92" s="63"/>
      <c r="F92" s="123"/>
      <c r="G92" s="40" t="s">
        <v>280</v>
      </c>
      <c r="H92" s="17"/>
      <c r="I92" s="17"/>
      <c r="J92" s="17" t="s">
        <v>70</v>
      </c>
      <c r="K92" s="28">
        <v>27</v>
      </c>
      <c r="L92" s="28"/>
      <c r="M92" s="28"/>
      <c r="N92" s="28"/>
      <c r="O92" s="28"/>
      <c r="P92" s="28">
        <v>25</v>
      </c>
      <c r="Q92" s="17"/>
      <c r="R92" s="17"/>
      <c r="S92" s="17"/>
      <c r="T92" s="17"/>
      <c r="U92" s="139">
        <v>25</v>
      </c>
      <c r="V92" s="17"/>
      <c r="W92" s="17"/>
      <c r="X92" s="17"/>
      <c r="Y92" s="17"/>
      <c r="Z92" s="139">
        <v>27</v>
      </c>
      <c r="AA92" s="17"/>
      <c r="AB92" s="17"/>
      <c r="AC92" s="17"/>
      <c r="AD92" s="17"/>
      <c r="AE92" s="139">
        <v>104</v>
      </c>
      <c r="AF92" s="16" t="s">
        <v>277</v>
      </c>
      <c r="AG92" s="16" t="s">
        <v>294</v>
      </c>
      <c r="AH92" s="17"/>
      <c r="AI92" s="17"/>
      <c r="AJ92" s="27"/>
      <c r="AK92" s="27"/>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8"/>
      <c r="BI92" s="148"/>
      <c r="BJ92" s="148"/>
      <c r="BK92" s="146"/>
      <c r="BL92" s="148"/>
      <c r="BM92" s="148"/>
      <c r="BN92" s="148"/>
      <c r="BO92" s="148"/>
      <c r="BP92" s="148"/>
      <c r="BQ92" s="148"/>
      <c r="BR92" s="148"/>
      <c r="BS92" s="148"/>
      <c r="BT92" s="148"/>
      <c r="BU92" s="148"/>
      <c r="BV92" s="148"/>
      <c r="BW92" s="163"/>
      <c r="BX92" s="163"/>
      <c r="BY92" s="163"/>
      <c r="BZ92" s="163"/>
      <c r="CA92" s="163"/>
      <c r="CB92" s="163"/>
      <c r="CC92" s="163"/>
      <c r="CD92" s="167"/>
      <c r="CE92" s="167"/>
      <c r="CF92" s="163"/>
      <c r="CG92" s="163"/>
      <c r="CH92" s="163"/>
      <c r="CI92" s="163"/>
      <c r="CJ92" s="163"/>
      <c r="CK92" s="342">
        <f>CJ92/Tabla1[[#This Row],[Meta 2024*]]</f>
        <v>0</v>
      </c>
      <c r="CL92" s="325"/>
      <c r="CO92" s="1">
        <f t="shared" si="0"/>
        <v>0</v>
      </c>
      <c r="CS92" s="104"/>
    </row>
    <row r="93" spans="1:97" ht="75.75" hidden="1" thickBot="1" x14ac:dyDescent="0.3">
      <c r="A93" s="105" t="s">
        <v>264</v>
      </c>
      <c r="B93" s="106" t="s">
        <v>340</v>
      </c>
      <c r="C93" s="107" t="s">
        <v>344</v>
      </c>
      <c r="D93" s="17"/>
      <c r="E93" s="63"/>
      <c r="F93" s="123"/>
      <c r="G93" s="40" t="s">
        <v>280</v>
      </c>
      <c r="H93" s="17"/>
      <c r="I93" s="17"/>
      <c r="J93" s="17" t="s">
        <v>70</v>
      </c>
      <c r="K93" s="16">
        <v>480</v>
      </c>
      <c r="L93" s="16"/>
      <c r="M93" s="16"/>
      <c r="N93" s="16"/>
      <c r="O93" s="16"/>
      <c r="P93" s="16">
        <v>500</v>
      </c>
      <c r="Q93" s="17"/>
      <c r="R93" s="17"/>
      <c r="S93" s="17"/>
      <c r="T93" s="17"/>
      <c r="U93" s="139">
        <v>500</v>
      </c>
      <c r="V93" s="17"/>
      <c r="W93" s="17"/>
      <c r="X93" s="17"/>
      <c r="Y93" s="17"/>
      <c r="Z93" s="139">
        <v>750</v>
      </c>
      <c r="AA93" s="17"/>
      <c r="AB93" s="17"/>
      <c r="AC93" s="17"/>
      <c r="AD93" s="17"/>
      <c r="AE93" s="139">
        <v>2.23</v>
      </c>
      <c r="AF93" s="16" t="s">
        <v>277</v>
      </c>
      <c r="AG93" s="16" t="s">
        <v>294</v>
      </c>
      <c r="AH93" s="17"/>
      <c r="AI93" s="17"/>
      <c r="AJ93" s="27"/>
      <c r="AK93" s="27"/>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8"/>
      <c r="BI93" s="148"/>
      <c r="BJ93" s="148"/>
      <c r="BK93" s="146"/>
      <c r="BL93" s="148"/>
      <c r="BM93" s="148"/>
      <c r="BN93" s="148"/>
      <c r="BO93" s="148"/>
      <c r="BP93" s="148"/>
      <c r="BQ93" s="148"/>
      <c r="BR93" s="148"/>
      <c r="BS93" s="148"/>
      <c r="BT93" s="148"/>
      <c r="BU93" s="148"/>
      <c r="BV93" s="148"/>
      <c r="BW93" s="163"/>
      <c r="BX93" s="163"/>
      <c r="BY93" s="163"/>
      <c r="BZ93" s="163"/>
      <c r="CA93" s="163"/>
      <c r="CB93" s="163"/>
      <c r="CC93" s="163"/>
      <c r="CD93" s="167"/>
      <c r="CE93" s="167"/>
      <c r="CF93" s="163"/>
      <c r="CG93" s="163"/>
      <c r="CH93" s="163"/>
      <c r="CI93" s="163"/>
      <c r="CJ93" s="163"/>
      <c r="CK93" s="342">
        <f>CJ93/Tabla1[[#This Row],[Meta 2024*]]</f>
        <v>0</v>
      </c>
      <c r="CL93" s="325"/>
      <c r="CO93" s="1">
        <f t="shared" si="0"/>
        <v>0</v>
      </c>
      <c r="CS93" s="104"/>
    </row>
    <row r="94" spans="1:97" ht="135.75" hidden="1" thickBot="1" x14ac:dyDescent="0.3">
      <c r="A94" s="105" t="s">
        <v>264</v>
      </c>
      <c r="B94" s="106" t="s">
        <v>345</v>
      </c>
      <c r="C94" s="107" t="s">
        <v>346</v>
      </c>
      <c r="D94" s="17"/>
      <c r="E94" s="63"/>
      <c r="F94" s="123"/>
      <c r="G94" s="40" t="s">
        <v>280</v>
      </c>
      <c r="H94" s="17"/>
      <c r="I94" s="17"/>
      <c r="J94" s="17" t="s">
        <v>70</v>
      </c>
      <c r="K94" s="16">
        <v>0</v>
      </c>
      <c r="L94" s="16"/>
      <c r="M94" s="16"/>
      <c r="N94" s="16"/>
      <c r="O94" s="16"/>
      <c r="P94" s="16" t="s">
        <v>347</v>
      </c>
      <c r="Q94" s="17"/>
      <c r="R94" s="17"/>
      <c r="S94" s="17"/>
      <c r="T94" s="17"/>
      <c r="U94" s="139" t="s">
        <v>348</v>
      </c>
      <c r="V94" s="17"/>
      <c r="W94" s="17"/>
      <c r="X94" s="17"/>
      <c r="Y94" s="17"/>
      <c r="Z94" s="139" t="s">
        <v>349</v>
      </c>
      <c r="AA94" s="17"/>
      <c r="AB94" s="17"/>
      <c r="AC94" s="17"/>
      <c r="AD94" s="17"/>
      <c r="AE94" s="139">
        <v>1</v>
      </c>
      <c r="AF94" s="16" t="s">
        <v>277</v>
      </c>
      <c r="AG94" s="16" t="s">
        <v>294</v>
      </c>
      <c r="AH94" s="17"/>
      <c r="AI94" s="17"/>
      <c r="AJ94" s="27"/>
      <c r="AK94" s="27"/>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8"/>
      <c r="BI94" s="148"/>
      <c r="BJ94" s="148"/>
      <c r="BK94" s="146"/>
      <c r="BL94" s="148"/>
      <c r="BM94" s="148"/>
      <c r="BN94" s="148"/>
      <c r="BO94" s="148"/>
      <c r="BP94" s="148"/>
      <c r="BQ94" s="148"/>
      <c r="BR94" s="148"/>
      <c r="BS94" s="148"/>
      <c r="BT94" s="148"/>
      <c r="BU94" s="148"/>
      <c r="BV94" s="148"/>
      <c r="BW94" s="163"/>
      <c r="BX94" s="163"/>
      <c r="BY94" s="163"/>
      <c r="BZ94" s="163"/>
      <c r="CA94" s="163"/>
      <c r="CB94" s="163"/>
      <c r="CC94" s="163"/>
      <c r="CD94" s="167"/>
      <c r="CE94" s="167"/>
      <c r="CF94" s="163"/>
      <c r="CG94" s="163"/>
      <c r="CH94" s="163"/>
      <c r="CI94" s="163"/>
      <c r="CJ94" s="163"/>
      <c r="CK94" s="342" t="e">
        <f>CJ94/Tabla1[[#This Row],[Meta 2024*]]</f>
        <v>#VALUE!</v>
      </c>
      <c r="CL94" s="325"/>
      <c r="CO94" s="1">
        <f t="shared" si="0"/>
        <v>0</v>
      </c>
      <c r="CS94" s="104"/>
    </row>
    <row r="95" spans="1:97" ht="120.75" hidden="1" thickBot="1" x14ac:dyDescent="0.3">
      <c r="A95" s="105" t="s">
        <v>350</v>
      </c>
      <c r="B95" s="110" t="s">
        <v>351</v>
      </c>
      <c r="C95" s="112" t="s">
        <v>352</v>
      </c>
      <c r="D95" s="17"/>
      <c r="E95" s="63"/>
      <c r="F95" s="123"/>
      <c r="G95" s="39" t="s">
        <v>230</v>
      </c>
      <c r="H95" s="17"/>
      <c r="I95" s="17"/>
      <c r="J95" s="17" t="s">
        <v>70</v>
      </c>
      <c r="K95" s="133">
        <v>0.06</v>
      </c>
      <c r="L95" s="133"/>
      <c r="M95" s="133"/>
      <c r="N95" s="133"/>
      <c r="O95" s="133"/>
      <c r="P95" s="133">
        <v>0.08</v>
      </c>
      <c r="Q95" s="17"/>
      <c r="R95" s="17"/>
      <c r="S95" s="17"/>
      <c r="T95" s="17"/>
      <c r="U95" s="139">
        <v>0.1</v>
      </c>
      <c r="V95" s="17"/>
      <c r="W95" s="17"/>
      <c r="X95" s="17"/>
      <c r="Y95" s="17"/>
      <c r="Z95" s="139">
        <v>0.12</v>
      </c>
      <c r="AA95" s="17"/>
      <c r="AB95" s="17"/>
      <c r="AC95" s="17"/>
      <c r="AD95" s="17"/>
      <c r="AE95" s="139">
        <v>0.12</v>
      </c>
      <c r="AF95" s="127" t="s">
        <v>353</v>
      </c>
      <c r="AG95" s="127" t="s">
        <v>123</v>
      </c>
      <c r="AH95" s="17"/>
      <c r="AI95" s="17"/>
      <c r="AJ95" s="27"/>
      <c r="AK95" s="27"/>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8"/>
      <c r="BI95" s="148"/>
      <c r="BJ95" s="148"/>
      <c r="BK95" s="146"/>
      <c r="BL95" s="148"/>
      <c r="BM95" s="148"/>
      <c r="BN95" s="148"/>
      <c r="BO95" s="148"/>
      <c r="BP95" s="148"/>
      <c r="BQ95" s="148"/>
      <c r="BR95" s="148"/>
      <c r="BS95" s="148"/>
      <c r="BT95" s="148"/>
      <c r="BU95" s="148"/>
      <c r="BV95" s="148"/>
      <c r="BW95" s="163"/>
      <c r="BX95" s="163"/>
      <c r="BY95" s="163"/>
      <c r="BZ95" s="163"/>
      <c r="CA95" s="163"/>
      <c r="CB95" s="163"/>
      <c r="CC95" s="163"/>
      <c r="CD95" s="167"/>
      <c r="CE95" s="167"/>
      <c r="CF95" s="163"/>
      <c r="CG95" s="163"/>
      <c r="CH95" s="163"/>
      <c r="CI95" s="163"/>
      <c r="CJ95" s="163"/>
      <c r="CK95" s="342">
        <f>CJ95/Tabla1[[#This Row],[Meta 2024*]]</f>
        <v>0</v>
      </c>
      <c r="CL95" s="325"/>
      <c r="CO95" s="1">
        <f t="shared" si="0"/>
        <v>0</v>
      </c>
      <c r="CS95" s="104"/>
    </row>
    <row r="96" spans="1:97" ht="60.75" hidden="1" thickBot="1" x14ac:dyDescent="0.3">
      <c r="A96" s="105" t="s">
        <v>350</v>
      </c>
      <c r="B96" s="106" t="s">
        <v>354</v>
      </c>
      <c r="C96" s="107" t="s">
        <v>355</v>
      </c>
      <c r="D96" s="17"/>
      <c r="E96" s="63"/>
      <c r="F96" s="123"/>
      <c r="G96" s="40">
        <v>0</v>
      </c>
      <c r="H96" s="17"/>
      <c r="I96" s="17"/>
      <c r="J96" s="17" t="s">
        <v>70</v>
      </c>
      <c r="K96" s="16">
        <v>6</v>
      </c>
      <c r="L96" s="16"/>
      <c r="M96" s="16"/>
      <c r="N96" s="16"/>
      <c r="O96" s="16"/>
      <c r="P96" s="16">
        <v>8</v>
      </c>
      <c r="Q96" s="17"/>
      <c r="R96" s="17"/>
      <c r="S96" s="17"/>
      <c r="T96" s="17"/>
      <c r="U96" s="139">
        <v>8</v>
      </c>
      <c r="V96" s="17"/>
      <c r="W96" s="17"/>
      <c r="X96" s="17"/>
      <c r="Y96" s="17"/>
      <c r="Z96" s="139">
        <v>10</v>
      </c>
      <c r="AA96" s="17"/>
      <c r="AB96" s="17"/>
      <c r="AC96" s="17"/>
      <c r="AD96" s="17"/>
      <c r="AE96" s="139">
        <v>32</v>
      </c>
      <c r="AF96" s="16" t="s">
        <v>71</v>
      </c>
      <c r="AG96" s="16" t="s">
        <v>356</v>
      </c>
      <c r="AH96" s="17"/>
      <c r="AI96" s="17"/>
      <c r="AJ96" s="27"/>
      <c r="AK96" s="27"/>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8"/>
      <c r="BI96" s="148"/>
      <c r="BJ96" s="148"/>
      <c r="BK96" s="146"/>
      <c r="BL96" s="148"/>
      <c r="BM96" s="148"/>
      <c r="BN96" s="148"/>
      <c r="BO96" s="148"/>
      <c r="BP96" s="148"/>
      <c r="BQ96" s="148"/>
      <c r="BR96" s="148"/>
      <c r="BS96" s="148"/>
      <c r="BT96" s="148"/>
      <c r="BU96" s="148"/>
      <c r="BV96" s="148"/>
      <c r="BW96" s="163"/>
      <c r="BX96" s="163"/>
      <c r="BY96" s="163"/>
      <c r="BZ96" s="163"/>
      <c r="CA96" s="163"/>
      <c r="CB96" s="163"/>
      <c r="CC96" s="163"/>
      <c r="CD96" s="167"/>
      <c r="CE96" s="167"/>
      <c r="CF96" s="163"/>
      <c r="CG96" s="163"/>
      <c r="CH96" s="163"/>
      <c r="CI96" s="163"/>
      <c r="CJ96" s="163"/>
      <c r="CK96" s="342">
        <f>CJ96/Tabla1[[#This Row],[Meta 2024*]]</f>
        <v>0</v>
      </c>
      <c r="CL96" s="325"/>
      <c r="CO96" s="1">
        <f t="shared" si="0"/>
        <v>0</v>
      </c>
      <c r="CS96" s="104"/>
    </row>
    <row r="97" spans="1:97" ht="60.75" hidden="1" thickBot="1" x14ac:dyDescent="0.3">
      <c r="A97" s="105" t="s">
        <v>350</v>
      </c>
      <c r="B97" s="106" t="s">
        <v>354</v>
      </c>
      <c r="C97" s="107" t="s">
        <v>357</v>
      </c>
      <c r="D97" s="17"/>
      <c r="E97" s="63"/>
      <c r="F97" s="123"/>
      <c r="G97" s="40">
        <v>0</v>
      </c>
      <c r="H97" s="17"/>
      <c r="I97" s="17"/>
      <c r="J97" s="17" t="s">
        <v>70</v>
      </c>
      <c r="K97" s="18">
        <v>460</v>
      </c>
      <c r="L97" s="18"/>
      <c r="M97" s="18"/>
      <c r="N97" s="18"/>
      <c r="O97" s="18"/>
      <c r="P97" s="18">
        <v>1.3</v>
      </c>
      <c r="Q97" s="17"/>
      <c r="R97" s="17"/>
      <c r="S97" s="17"/>
      <c r="T97" s="17"/>
      <c r="U97" s="139">
        <v>2.2000000000000002</v>
      </c>
      <c r="V97" s="17"/>
      <c r="W97" s="17"/>
      <c r="X97" s="17"/>
      <c r="Y97" s="17"/>
      <c r="Z97" s="139">
        <v>3.34</v>
      </c>
      <c r="AA97" s="17"/>
      <c r="AB97" s="17"/>
      <c r="AC97" s="17"/>
      <c r="AD97" s="17"/>
      <c r="AE97" s="139">
        <v>7.3</v>
      </c>
      <c r="AF97" s="16" t="s">
        <v>71</v>
      </c>
      <c r="AG97" s="16" t="s">
        <v>356</v>
      </c>
      <c r="AH97" s="17"/>
      <c r="AI97" s="17"/>
      <c r="AJ97" s="27"/>
      <c r="AK97" s="27"/>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8"/>
      <c r="BI97" s="148"/>
      <c r="BJ97" s="148"/>
      <c r="BK97" s="146"/>
      <c r="BL97" s="148"/>
      <c r="BM97" s="148"/>
      <c r="BN97" s="148"/>
      <c r="BO97" s="148"/>
      <c r="BP97" s="148"/>
      <c r="BQ97" s="148"/>
      <c r="BR97" s="148"/>
      <c r="BS97" s="148"/>
      <c r="BT97" s="148"/>
      <c r="BU97" s="148"/>
      <c r="BV97" s="165"/>
      <c r="BW97" s="166"/>
      <c r="BX97" s="166"/>
      <c r="BY97" s="166"/>
      <c r="BZ97" s="166"/>
      <c r="CA97" s="166"/>
      <c r="CB97" s="166"/>
      <c r="CC97" s="166"/>
      <c r="CD97" s="170"/>
      <c r="CE97" s="170"/>
      <c r="CF97" s="166"/>
      <c r="CG97" s="166"/>
      <c r="CH97" s="166"/>
      <c r="CI97" s="166"/>
      <c r="CJ97" s="166"/>
      <c r="CK97" s="344">
        <f>CJ97/Tabla1[[#This Row],[Meta 2024*]]</f>
        <v>0</v>
      </c>
      <c r="CL97" s="325"/>
      <c r="CO97" s="1">
        <f t="shared" si="0"/>
        <v>0</v>
      </c>
      <c r="CS97" s="104"/>
    </row>
    <row r="98" spans="1:97" s="1" customFormat="1" ht="130.5" customHeight="1" x14ac:dyDescent="0.25">
      <c r="A98" s="21" t="s">
        <v>350</v>
      </c>
      <c r="B98" s="22" t="s">
        <v>358</v>
      </c>
      <c r="C98" s="22" t="s">
        <v>359</v>
      </c>
      <c r="D98" s="24" t="s">
        <v>360</v>
      </c>
      <c r="E98" s="30" t="s">
        <v>259</v>
      </c>
      <c r="F98" s="124" t="s">
        <v>229</v>
      </c>
      <c r="G98" s="316" t="s">
        <v>230</v>
      </c>
      <c r="H98" s="23" t="s">
        <v>230</v>
      </c>
      <c r="I98" s="134">
        <v>1775000000</v>
      </c>
      <c r="J98" s="23" t="s">
        <v>70</v>
      </c>
      <c r="K98" s="135">
        <v>25000</v>
      </c>
      <c r="L98" s="128">
        <v>0</v>
      </c>
      <c r="M98" s="136">
        <v>12500</v>
      </c>
      <c r="N98" s="136">
        <v>19500</v>
      </c>
      <c r="O98" s="136">
        <v>25000</v>
      </c>
      <c r="P98" s="319">
        <v>33000</v>
      </c>
      <c r="Q98" s="140">
        <v>0</v>
      </c>
      <c r="R98" s="141">
        <v>10000</v>
      </c>
      <c r="S98" s="141">
        <v>15000</v>
      </c>
      <c r="T98" s="141" t="s">
        <v>361</v>
      </c>
      <c r="U98" s="135" t="s">
        <v>362</v>
      </c>
      <c r="V98" s="26"/>
      <c r="W98" s="26"/>
      <c r="X98" s="26"/>
      <c r="Y98" s="26"/>
      <c r="Z98" s="135" t="s">
        <v>363</v>
      </c>
      <c r="AA98" s="26"/>
      <c r="AB98" s="26"/>
      <c r="AC98" s="26"/>
      <c r="AD98" s="26"/>
      <c r="AE98" s="135" t="s">
        <v>364</v>
      </c>
      <c r="AF98" s="23" t="s">
        <v>233</v>
      </c>
      <c r="AG98" s="23" t="s">
        <v>365</v>
      </c>
      <c r="AH98" s="26" t="s">
        <v>366</v>
      </c>
      <c r="AI98" s="26" t="s">
        <v>366</v>
      </c>
      <c r="AJ98" s="143" t="s">
        <v>367</v>
      </c>
      <c r="AK98" s="144">
        <v>0</v>
      </c>
      <c r="AL98" s="143" t="s">
        <v>368</v>
      </c>
      <c r="AM98" s="144">
        <v>0</v>
      </c>
      <c r="AN98" s="143" t="s">
        <v>369</v>
      </c>
      <c r="AO98" s="144">
        <v>0</v>
      </c>
      <c r="AP98" s="143" t="s">
        <v>370</v>
      </c>
      <c r="AQ98" s="144">
        <v>0</v>
      </c>
      <c r="AR98" s="143" t="s">
        <v>371</v>
      </c>
      <c r="AS98" s="144">
        <f>2995*3</f>
        <v>8985</v>
      </c>
      <c r="AT98" s="143" t="s">
        <v>372</v>
      </c>
      <c r="AU98" s="144">
        <v>12570</v>
      </c>
      <c r="AV98" s="143" t="s">
        <v>373</v>
      </c>
      <c r="AW98" s="144">
        <f>4477*3</f>
        <v>13431</v>
      </c>
      <c r="AX98" s="143" t="s">
        <v>374</v>
      </c>
      <c r="AY98" s="144">
        <f>AW98</f>
        <v>13431</v>
      </c>
      <c r="AZ98" s="143" t="s">
        <v>375</v>
      </c>
      <c r="BA98" s="144">
        <v>14892</v>
      </c>
      <c r="BB98" s="149" t="s">
        <v>376</v>
      </c>
      <c r="BC98" s="150">
        <v>18156</v>
      </c>
      <c r="BD98" s="149" t="s">
        <v>377</v>
      </c>
      <c r="BE98" s="154">
        <v>19674</v>
      </c>
      <c r="BF98" s="143" t="s">
        <v>378</v>
      </c>
      <c r="BG98" s="155">
        <v>23668</v>
      </c>
      <c r="BH98" s="152">
        <f>BG98</f>
        <v>23668</v>
      </c>
      <c r="BI98" s="156">
        <f>BH98/Tabla1[[#This Row],[Meta 2023*]]</f>
        <v>0.94672000000000001</v>
      </c>
      <c r="BJ98" s="159">
        <f>BH98/Tabla1[[#This Row],[T3 2023]]</f>
        <v>1.2137435897435898</v>
      </c>
      <c r="BK98" s="157"/>
      <c r="BL98" s="143" t="s">
        <v>379</v>
      </c>
      <c r="BM98" s="152">
        <v>0</v>
      </c>
      <c r="BN98" s="160" t="s">
        <v>380</v>
      </c>
      <c r="BO98" s="154">
        <f>360+33</f>
        <v>393</v>
      </c>
      <c r="BP98" s="161" t="s">
        <v>381</v>
      </c>
      <c r="BQ98" s="162">
        <f>((156+62)*3)+BO98</f>
        <v>1047</v>
      </c>
      <c r="BR98" s="94" t="s">
        <v>382</v>
      </c>
      <c r="BS98" s="155">
        <v>4824</v>
      </c>
      <c r="BT98" s="158" t="s">
        <v>383</v>
      </c>
      <c r="BU98" s="155">
        <f>3788*3</f>
        <v>11364</v>
      </c>
      <c r="BV98" s="158" t="s">
        <v>384</v>
      </c>
      <c r="BW98" s="155">
        <v>18750</v>
      </c>
      <c r="BX98" s="158" t="s">
        <v>385</v>
      </c>
      <c r="BY98" s="155">
        <f>7865*3</f>
        <v>23595</v>
      </c>
      <c r="BZ98" s="160" t="s">
        <v>386</v>
      </c>
      <c r="CA98" s="154">
        <v>26793</v>
      </c>
      <c r="CB98" s="97" t="s">
        <v>387</v>
      </c>
      <c r="CC98" s="154">
        <f>10439*3</f>
        <v>31317</v>
      </c>
      <c r="CD98" s="171" t="s">
        <v>388</v>
      </c>
      <c r="CE98" s="172">
        <f>11051*3</f>
        <v>33153</v>
      </c>
      <c r="CF98" s="169" t="s">
        <v>389</v>
      </c>
      <c r="CG98" s="173">
        <v>36945</v>
      </c>
      <c r="CH98" s="291" t="s">
        <v>785</v>
      </c>
      <c r="CI98" s="292">
        <v>40938</v>
      </c>
      <c r="CJ98" s="293">
        <f>CI98</f>
        <v>40938</v>
      </c>
      <c r="CK98" s="176">
        <f>CJ98/33000</f>
        <v>1.2405454545454546</v>
      </c>
      <c r="CL98" s="326">
        <f>CJ98/15000</f>
        <v>2.7292000000000001</v>
      </c>
      <c r="CM98" s="103" t="s">
        <v>259</v>
      </c>
      <c r="CO98" s="1">
        <f t="shared" si="0"/>
        <v>734</v>
      </c>
      <c r="CP98" s="178">
        <v>20000</v>
      </c>
      <c r="CS98" s="104"/>
    </row>
    <row r="99" spans="1:97" s="1" customFormat="1" ht="87.75" customHeight="1" thickBot="1" x14ac:dyDescent="0.3">
      <c r="A99" s="113" t="s">
        <v>350</v>
      </c>
      <c r="B99" s="114" t="s">
        <v>390</v>
      </c>
      <c r="C99" s="322" t="s">
        <v>800</v>
      </c>
      <c r="D99" s="323" t="s">
        <v>800</v>
      </c>
      <c r="E99" s="125" t="s">
        <v>259</v>
      </c>
      <c r="F99" s="195" t="s">
        <v>229</v>
      </c>
      <c r="G99" s="318" t="s">
        <v>230</v>
      </c>
      <c r="H99" s="115" t="s">
        <v>230</v>
      </c>
      <c r="I99" s="210">
        <v>5071549300</v>
      </c>
      <c r="J99" s="115" t="s">
        <v>70</v>
      </c>
      <c r="K99" s="211">
        <v>0.02</v>
      </c>
      <c r="L99" s="345" t="s">
        <v>230</v>
      </c>
      <c r="M99" s="345" t="s">
        <v>230</v>
      </c>
      <c r="N99" s="345" t="s">
        <v>230</v>
      </c>
      <c r="O99" s="212">
        <v>0.02</v>
      </c>
      <c r="P99" s="346">
        <v>39274.800000000003</v>
      </c>
      <c r="Q99" s="209" t="s">
        <v>230</v>
      </c>
      <c r="R99" s="209" t="s">
        <v>230</v>
      </c>
      <c r="S99" s="347">
        <v>13789</v>
      </c>
      <c r="T99" s="348">
        <v>39274.800000000003</v>
      </c>
      <c r="U99" s="211">
        <v>0.04</v>
      </c>
      <c r="V99" s="117"/>
      <c r="W99" s="117"/>
      <c r="X99" s="117"/>
      <c r="Y99" s="117"/>
      <c r="Z99" s="211">
        <v>0.05</v>
      </c>
      <c r="AA99" s="117"/>
      <c r="AB99" s="117"/>
      <c r="AC99" s="117"/>
      <c r="AD99" s="117"/>
      <c r="AE99" s="349">
        <v>5</v>
      </c>
      <c r="AF99" s="115" t="s">
        <v>391</v>
      </c>
      <c r="AG99" s="115" t="s">
        <v>392</v>
      </c>
      <c r="AH99" s="117" t="s">
        <v>235</v>
      </c>
      <c r="AI99" s="117" t="s">
        <v>235</v>
      </c>
      <c r="AJ99" s="225" t="s">
        <v>393</v>
      </c>
      <c r="AK99" s="226">
        <v>747.2</v>
      </c>
      <c r="AL99" s="225" t="s">
        <v>394</v>
      </c>
      <c r="AM99" s="226">
        <v>841.3</v>
      </c>
      <c r="AN99" s="225" t="s">
        <v>395</v>
      </c>
      <c r="AO99" s="226">
        <v>1011.43</v>
      </c>
      <c r="AP99" s="225" t="s">
        <v>396</v>
      </c>
      <c r="AQ99" s="226">
        <v>1072</v>
      </c>
      <c r="AR99" s="225" t="s">
        <v>397</v>
      </c>
      <c r="AS99" s="226">
        <f>1167.2</f>
        <v>1167.2</v>
      </c>
      <c r="AT99" s="225" t="s">
        <v>398</v>
      </c>
      <c r="AU99" s="226">
        <v>1312.75</v>
      </c>
      <c r="AV99" s="225" t="s">
        <v>399</v>
      </c>
      <c r="AW99" s="226">
        <v>10725.36</v>
      </c>
      <c r="AX99" s="225" t="s">
        <v>400</v>
      </c>
      <c r="AY99" s="226">
        <v>11323</v>
      </c>
      <c r="AZ99" s="225" t="s">
        <v>401</v>
      </c>
      <c r="BA99" s="350">
        <v>11663</v>
      </c>
      <c r="BB99" s="256" t="s">
        <v>402</v>
      </c>
      <c r="BC99" s="351">
        <f>BA99+438.117984</f>
        <v>12101.117984</v>
      </c>
      <c r="BD99" s="256" t="s">
        <v>403</v>
      </c>
      <c r="BE99" s="352">
        <v>13294</v>
      </c>
      <c r="BF99" s="225" t="s">
        <v>404</v>
      </c>
      <c r="BG99" s="353">
        <v>38517</v>
      </c>
      <c r="BH99" s="354">
        <v>0.12889999999999999</v>
      </c>
      <c r="BI99" s="355">
        <f>BH99/Tabla1[[#This Row],[T4 2023]]</f>
        <v>6.4449999999999994</v>
      </c>
      <c r="BJ99" s="240" t="s">
        <v>230</v>
      </c>
      <c r="BK99" s="356"/>
      <c r="BL99" s="256" t="s">
        <v>405</v>
      </c>
      <c r="BM99" s="357">
        <v>892.6</v>
      </c>
      <c r="BN99" s="256" t="s">
        <v>406</v>
      </c>
      <c r="BO99" s="357">
        <v>947.2</v>
      </c>
      <c r="BP99" s="358" t="s">
        <v>407</v>
      </c>
      <c r="BQ99" s="357">
        <v>1505.7</v>
      </c>
      <c r="BR99" s="359" t="s">
        <v>408</v>
      </c>
      <c r="BS99" s="360">
        <v>1705.8</v>
      </c>
      <c r="BT99" s="359" t="s">
        <v>409</v>
      </c>
      <c r="BU99" s="360">
        <v>1951.1</v>
      </c>
      <c r="BV99" s="359" t="s">
        <v>410</v>
      </c>
      <c r="BW99" s="360">
        <v>2329.6999999999998</v>
      </c>
      <c r="BX99" s="361" t="s">
        <v>411</v>
      </c>
      <c r="BY99" s="360">
        <f>6834.1+BW99</f>
        <v>9163.7999999999993</v>
      </c>
      <c r="BZ99" s="361" t="s">
        <v>412</v>
      </c>
      <c r="CA99" s="360">
        <v>12776.5</v>
      </c>
      <c r="CB99" s="361" t="s">
        <v>413</v>
      </c>
      <c r="CC99" s="360">
        <v>14051.6</v>
      </c>
      <c r="CD99" s="362" t="s">
        <v>414</v>
      </c>
      <c r="CE99" s="363">
        <v>14339.4</v>
      </c>
      <c r="CF99" s="364" t="s">
        <v>415</v>
      </c>
      <c r="CG99" s="363">
        <v>14730.6</v>
      </c>
      <c r="CH99" s="365" t="s">
        <v>795</v>
      </c>
      <c r="CI99" s="366">
        <v>37133</v>
      </c>
      <c r="CJ99" s="367">
        <f>CI99</f>
        <v>37133</v>
      </c>
      <c r="CK99" s="368">
        <f>CJ99/39274.8</f>
        <v>0.94546630409320986</v>
      </c>
      <c r="CL99" s="326">
        <f>CJ99/13827</f>
        <v>2.6855427786215378</v>
      </c>
      <c r="CM99" s="103" t="s">
        <v>259</v>
      </c>
      <c r="CO99" s="1">
        <f t="shared" si="0"/>
        <v>763</v>
      </c>
      <c r="CR99" s="1">
        <f>14730.6+22501.4</f>
        <v>37232</v>
      </c>
      <c r="CS99" s="104"/>
    </row>
    <row r="100" spans="1:97" ht="195" hidden="1" x14ac:dyDescent="0.25">
      <c r="A100" s="118" t="s">
        <v>350</v>
      </c>
      <c r="B100" s="119" t="s">
        <v>416</v>
      </c>
      <c r="C100" s="120" t="s">
        <v>417</v>
      </c>
      <c r="D100" s="121"/>
      <c r="E100" s="126"/>
      <c r="F100" s="328"/>
      <c r="G100" s="329" t="s">
        <v>69</v>
      </c>
      <c r="H100" s="121"/>
      <c r="I100" s="121"/>
      <c r="J100" s="121" t="s">
        <v>70</v>
      </c>
      <c r="K100" s="330">
        <v>1</v>
      </c>
      <c r="L100" s="330"/>
      <c r="M100" s="330"/>
      <c r="N100" s="330"/>
      <c r="O100" s="330"/>
      <c r="P100" s="331">
        <v>1.87</v>
      </c>
      <c r="Q100" s="121"/>
      <c r="R100" s="121"/>
      <c r="S100" s="121"/>
      <c r="T100" s="121"/>
      <c r="U100" s="331">
        <v>1.93</v>
      </c>
      <c r="V100" s="121"/>
      <c r="W100" s="121"/>
      <c r="X100" s="121"/>
      <c r="Y100" s="121"/>
      <c r="Z100" s="331">
        <v>2</v>
      </c>
      <c r="AA100" s="121"/>
      <c r="AB100" s="121"/>
      <c r="AC100" s="121"/>
      <c r="AD100" s="121"/>
      <c r="AE100" s="331">
        <v>6.8</v>
      </c>
      <c r="AF100" s="330" t="s">
        <v>418</v>
      </c>
      <c r="AG100" s="121" t="s">
        <v>419</v>
      </c>
      <c r="AH100" s="121"/>
      <c r="AI100" s="121"/>
      <c r="AJ100" s="332"/>
      <c r="AK100" s="332"/>
      <c r="AL100" s="333"/>
      <c r="AM100" s="333"/>
      <c r="AN100" s="333"/>
      <c r="AO100" s="333"/>
      <c r="AP100" s="333"/>
      <c r="AQ100" s="333"/>
      <c r="AR100" s="333"/>
      <c r="AS100" s="333"/>
      <c r="AT100" s="333"/>
      <c r="AU100" s="333"/>
      <c r="AV100" s="333"/>
      <c r="AW100" s="333"/>
      <c r="AX100" s="333"/>
      <c r="AY100" s="333"/>
      <c r="AZ100" s="333"/>
      <c r="BA100" s="333"/>
      <c r="BB100" s="333"/>
      <c r="BC100" s="333"/>
      <c r="BD100" s="333"/>
      <c r="BE100" s="333"/>
      <c r="BF100" s="333"/>
      <c r="BG100" s="333"/>
      <c r="BH100" s="333"/>
      <c r="BI100" s="333"/>
      <c r="BJ100" s="333"/>
      <c r="BK100" s="333"/>
      <c r="BL100" s="334"/>
      <c r="BM100" s="334"/>
      <c r="BN100" s="334"/>
      <c r="BO100" s="334"/>
      <c r="BP100" s="334"/>
      <c r="BQ100" s="334"/>
      <c r="BR100" s="334"/>
      <c r="BS100" s="334"/>
      <c r="BT100" s="334"/>
      <c r="BU100" s="334"/>
      <c r="BV100" s="334"/>
      <c r="BW100" s="335"/>
      <c r="BX100" s="335"/>
      <c r="BY100" s="335"/>
      <c r="BZ100" s="335"/>
      <c r="CA100" s="335"/>
      <c r="CB100" s="335"/>
      <c r="CC100" s="335"/>
      <c r="CD100" s="336"/>
      <c r="CE100" s="336"/>
      <c r="CF100" s="335"/>
      <c r="CG100" s="335"/>
      <c r="CH100" s="335"/>
      <c r="CI100" s="335"/>
      <c r="CJ100" s="335"/>
      <c r="CK100" s="337">
        <f>CJ100/Tabla1[[#This Row],[Meta 2024*]]</f>
        <v>0</v>
      </c>
      <c r="CL100" s="78"/>
      <c r="CO100" s="1">
        <f t="shared" si="0"/>
        <v>0</v>
      </c>
      <c r="CS100" s="104"/>
    </row>
    <row r="101" spans="1:97" ht="120" hidden="1" x14ac:dyDescent="0.25">
      <c r="A101" s="122" t="s">
        <v>350</v>
      </c>
      <c r="B101" s="106" t="s">
        <v>420</v>
      </c>
      <c r="C101" s="107" t="s">
        <v>421</v>
      </c>
      <c r="D101" s="17"/>
      <c r="E101" s="63"/>
      <c r="F101" s="123"/>
      <c r="G101" s="40" t="s">
        <v>97</v>
      </c>
      <c r="H101" s="17"/>
      <c r="I101" s="17"/>
      <c r="J101" s="17" t="s">
        <v>70</v>
      </c>
      <c r="K101" s="16" t="s">
        <v>97</v>
      </c>
      <c r="L101" s="16"/>
      <c r="M101" s="16"/>
      <c r="N101" s="16"/>
      <c r="O101" s="16"/>
      <c r="P101" s="139" t="s">
        <v>97</v>
      </c>
      <c r="Q101" s="17"/>
      <c r="R101" s="17"/>
      <c r="S101" s="17"/>
      <c r="T101" s="17"/>
      <c r="U101" s="139" t="s">
        <v>97</v>
      </c>
      <c r="V101" s="17"/>
      <c r="W101" s="17"/>
      <c r="X101" s="17"/>
      <c r="Y101" s="17"/>
      <c r="Z101" s="139" t="s">
        <v>97</v>
      </c>
      <c r="AA101" s="17"/>
      <c r="AB101" s="17"/>
      <c r="AC101" s="17"/>
      <c r="AD101" s="17"/>
      <c r="AE101" s="139" t="s">
        <v>97</v>
      </c>
      <c r="AF101" s="16" t="s">
        <v>71</v>
      </c>
      <c r="AG101" s="16" t="s">
        <v>123</v>
      </c>
      <c r="AH101" s="17"/>
      <c r="AI101" s="17"/>
      <c r="AJ101" s="27"/>
      <c r="AK101" s="27"/>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8"/>
      <c r="BM101" s="148"/>
      <c r="BN101" s="148"/>
      <c r="BO101" s="148"/>
      <c r="BP101" s="148"/>
      <c r="BQ101" s="148"/>
      <c r="BR101" s="148"/>
      <c r="BS101" s="148"/>
      <c r="BT101" s="148"/>
      <c r="BU101" s="148"/>
      <c r="BV101" s="148"/>
      <c r="BW101" s="163"/>
      <c r="BX101" s="163"/>
      <c r="BY101" s="163"/>
      <c r="BZ101" s="163"/>
      <c r="CA101" s="163"/>
      <c r="CB101" s="163"/>
      <c r="CC101" s="163"/>
      <c r="CD101" s="167"/>
      <c r="CE101" s="167"/>
      <c r="CF101" s="163"/>
      <c r="CG101" s="163"/>
      <c r="CH101" s="163"/>
      <c r="CI101" s="163"/>
      <c r="CJ101" s="163"/>
      <c r="CK101" s="174" t="e">
        <f>CJ101/Tabla1[[#This Row],[Meta 2024*]]</f>
        <v>#VALUE!</v>
      </c>
      <c r="CL101" s="78"/>
      <c r="CO101" s="1">
        <f t="shared" si="0"/>
        <v>0</v>
      </c>
      <c r="CS101" s="104"/>
    </row>
    <row r="102" spans="1:97" ht="120" hidden="1" x14ac:dyDescent="0.25">
      <c r="A102" s="122" t="s">
        <v>350</v>
      </c>
      <c r="B102" s="106" t="s">
        <v>420</v>
      </c>
      <c r="C102" s="107" t="s">
        <v>422</v>
      </c>
      <c r="D102" s="17"/>
      <c r="E102" s="63"/>
      <c r="F102" s="123"/>
      <c r="G102" s="40" t="s">
        <v>97</v>
      </c>
      <c r="H102" s="17"/>
      <c r="I102" s="17"/>
      <c r="J102" s="17" t="s">
        <v>70</v>
      </c>
      <c r="K102" s="16">
        <v>20</v>
      </c>
      <c r="L102" s="16"/>
      <c r="M102" s="16"/>
      <c r="N102" s="16"/>
      <c r="O102" s="16"/>
      <c r="P102" s="139">
        <v>80</v>
      </c>
      <c r="Q102" s="17"/>
      <c r="R102" s="17"/>
      <c r="S102" s="17"/>
      <c r="T102" s="17"/>
      <c r="U102" s="139">
        <v>100</v>
      </c>
      <c r="V102" s="17"/>
      <c r="W102" s="17"/>
      <c r="X102" s="17"/>
      <c r="Y102" s="17"/>
      <c r="Z102" s="139">
        <v>100</v>
      </c>
      <c r="AA102" s="17"/>
      <c r="AB102" s="17"/>
      <c r="AC102" s="17"/>
      <c r="AD102" s="17"/>
      <c r="AE102" s="139">
        <v>300</v>
      </c>
      <c r="AF102" s="16" t="s">
        <v>71</v>
      </c>
      <c r="AG102" s="16" t="s">
        <v>123</v>
      </c>
      <c r="AH102" s="17"/>
      <c r="AI102" s="17"/>
      <c r="AJ102" s="27"/>
      <c r="AK102" s="27"/>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8"/>
      <c r="BM102" s="148"/>
      <c r="BN102" s="148"/>
      <c r="BO102" s="148"/>
      <c r="BP102" s="148"/>
      <c r="BQ102" s="148"/>
      <c r="BR102" s="148"/>
      <c r="BS102" s="148"/>
      <c r="BT102" s="148"/>
      <c r="BU102" s="148"/>
      <c r="BV102" s="148"/>
      <c r="BW102" s="163"/>
      <c r="BX102" s="163"/>
      <c r="BY102" s="163"/>
      <c r="BZ102" s="163"/>
      <c r="CA102" s="163"/>
      <c r="CB102" s="163"/>
      <c r="CC102" s="163"/>
      <c r="CD102" s="167"/>
      <c r="CE102" s="167"/>
      <c r="CF102" s="163"/>
      <c r="CG102" s="163"/>
      <c r="CH102" s="163"/>
      <c r="CI102" s="163"/>
      <c r="CJ102" s="163"/>
      <c r="CK102" s="174">
        <f>CJ102/Tabla1[[#This Row],[Meta 2024*]]</f>
        <v>0</v>
      </c>
      <c r="CL102" s="78"/>
      <c r="CO102" s="1">
        <f t="shared" si="0"/>
        <v>0</v>
      </c>
      <c r="CS102" s="104"/>
    </row>
    <row r="103" spans="1:97" ht="150" hidden="1" x14ac:dyDescent="0.25">
      <c r="A103" s="122" t="s">
        <v>350</v>
      </c>
      <c r="B103" s="106" t="s">
        <v>423</v>
      </c>
      <c r="C103" s="107" t="s">
        <v>424</v>
      </c>
      <c r="D103" s="17"/>
      <c r="E103" s="63"/>
      <c r="F103" s="123"/>
      <c r="G103" s="40">
        <v>0</v>
      </c>
      <c r="H103" s="17"/>
      <c r="I103" s="17"/>
      <c r="J103" s="17" t="s">
        <v>70</v>
      </c>
      <c r="K103" s="46">
        <v>0.6</v>
      </c>
      <c r="L103" s="46"/>
      <c r="M103" s="46"/>
      <c r="N103" s="46"/>
      <c r="O103" s="46"/>
      <c r="P103" s="139">
        <v>0.05</v>
      </c>
      <c r="Q103" s="17"/>
      <c r="R103" s="17"/>
      <c r="S103" s="17"/>
      <c r="T103" s="17"/>
      <c r="U103" s="139">
        <v>0.02</v>
      </c>
      <c r="V103" s="17"/>
      <c r="W103" s="17"/>
      <c r="X103" s="17"/>
      <c r="Y103" s="17"/>
      <c r="Z103" s="139">
        <v>0.03</v>
      </c>
      <c r="AA103" s="17"/>
      <c r="AB103" s="17"/>
      <c r="AC103" s="17"/>
      <c r="AD103" s="17"/>
      <c r="AE103" s="139">
        <v>0.68</v>
      </c>
      <c r="AF103" s="16" t="s">
        <v>118</v>
      </c>
      <c r="AG103" s="16" t="s">
        <v>425</v>
      </c>
      <c r="AH103" s="17"/>
      <c r="AI103" s="17"/>
      <c r="AJ103" s="27"/>
      <c r="AK103" s="27"/>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8"/>
      <c r="BM103" s="148"/>
      <c r="BN103" s="148"/>
      <c r="BO103" s="148"/>
      <c r="BP103" s="148"/>
      <c r="BQ103" s="148"/>
      <c r="BR103" s="148"/>
      <c r="BS103" s="148"/>
      <c r="BT103" s="148"/>
      <c r="BU103" s="148"/>
      <c r="BV103" s="148"/>
      <c r="BW103" s="163"/>
      <c r="BX103" s="163"/>
      <c r="BY103" s="163"/>
      <c r="BZ103" s="163"/>
      <c r="CA103" s="163"/>
      <c r="CB103" s="163"/>
      <c r="CC103" s="163"/>
      <c r="CD103" s="167"/>
      <c r="CE103" s="167"/>
      <c r="CF103" s="163"/>
      <c r="CG103" s="163"/>
      <c r="CH103" s="163"/>
      <c r="CI103" s="163"/>
      <c r="CJ103" s="163"/>
      <c r="CK103" s="174">
        <f>CJ103/Tabla1[[#This Row],[Meta 2024*]]</f>
        <v>0</v>
      </c>
      <c r="CL103" s="78"/>
      <c r="CO103" s="1">
        <f t="shared" si="0"/>
        <v>0</v>
      </c>
      <c r="CS103" s="104"/>
    </row>
    <row r="104" spans="1:97" ht="135" hidden="1" x14ac:dyDescent="0.25">
      <c r="A104" s="122" t="s">
        <v>350</v>
      </c>
      <c r="B104" s="106" t="s">
        <v>426</v>
      </c>
      <c r="C104" s="107" t="s">
        <v>427</v>
      </c>
      <c r="D104" s="17"/>
      <c r="E104" s="63"/>
      <c r="F104" s="123"/>
      <c r="G104" s="40">
        <v>0</v>
      </c>
      <c r="H104" s="17"/>
      <c r="I104" s="17"/>
      <c r="J104" s="17" t="s">
        <v>70</v>
      </c>
      <c r="K104" s="16">
        <v>0</v>
      </c>
      <c r="L104" s="16"/>
      <c r="M104" s="16"/>
      <c r="N104" s="16"/>
      <c r="O104" s="16"/>
      <c r="P104" s="139">
        <v>1</v>
      </c>
      <c r="Q104" s="17"/>
      <c r="R104" s="17"/>
      <c r="S104" s="17"/>
      <c r="T104" s="17"/>
      <c r="U104" s="139">
        <v>2</v>
      </c>
      <c r="V104" s="17"/>
      <c r="W104" s="17"/>
      <c r="X104" s="17"/>
      <c r="Y104" s="17"/>
      <c r="Z104" s="139">
        <v>2</v>
      </c>
      <c r="AA104" s="17"/>
      <c r="AB104" s="17"/>
      <c r="AC104" s="17"/>
      <c r="AD104" s="17"/>
      <c r="AE104" s="139">
        <v>5</v>
      </c>
      <c r="AF104" s="16" t="s">
        <v>94</v>
      </c>
      <c r="AG104" s="16" t="s">
        <v>112</v>
      </c>
      <c r="AH104" s="17"/>
      <c r="AI104" s="17"/>
      <c r="AJ104" s="27"/>
      <c r="AK104" s="27"/>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8"/>
      <c r="BM104" s="148"/>
      <c r="BN104" s="148"/>
      <c r="BO104" s="148"/>
      <c r="BP104" s="148"/>
      <c r="BQ104" s="148"/>
      <c r="BR104" s="148"/>
      <c r="BS104" s="148"/>
      <c r="BT104" s="148"/>
      <c r="BU104" s="148"/>
      <c r="BV104" s="148"/>
      <c r="BW104" s="163"/>
      <c r="BX104" s="163"/>
      <c r="BY104" s="163"/>
      <c r="BZ104" s="163"/>
      <c r="CA104" s="163"/>
      <c r="CB104" s="163"/>
      <c r="CC104" s="163"/>
      <c r="CD104" s="167"/>
      <c r="CE104" s="167"/>
      <c r="CF104" s="163"/>
      <c r="CG104" s="163"/>
      <c r="CH104" s="163"/>
      <c r="CI104" s="163"/>
      <c r="CJ104" s="163"/>
      <c r="CK104" s="174">
        <f>CJ104/Tabla1[[#This Row],[Meta 2024*]]</f>
        <v>0</v>
      </c>
      <c r="CL104" s="78"/>
      <c r="CO104" s="1">
        <f t="shared" si="0"/>
        <v>0</v>
      </c>
      <c r="CS104" s="104"/>
    </row>
    <row r="105" spans="1:97" ht="105" hidden="1" x14ac:dyDescent="0.25">
      <c r="A105" s="122" t="s">
        <v>350</v>
      </c>
      <c r="B105" s="106" t="s">
        <v>428</v>
      </c>
      <c r="C105" s="107" t="s">
        <v>429</v>
      </c>
      <c r="D105" s="17"/>
      <c r="E105" s="63"/>
      <c r="F105" s="123"/>
      <c r="G105" s="40">
        <v>0</v>
      </c>
      <c r="H105" s="17"/>
      <c r="I105" s="17"/>
      <c r="J105" s="17" t="s">
        <v>70</v>
      </c>
      <c r="K105" s="16">
        <v>0</v>
      </c>
      <c r="L105" s="16"/>
      <c r="M105" s="16"/>
      <c r="N105" s="16"/>
      <c r="O105" s="16"/>
      <c r="P105" s="139">
        <v>1</v>
      </c>
      <c r="Q105" s="17"/>
      <c r="R105" s="17"/>
      <c r="S105" s="17"/>
      <c r="T105" s="17"/>
      <c r="U105" s="139">
        <v>1</v>
      </c>
      <c r="V105" s="17"/>
      <c r="W105" s="17"/>
      <c r="X105" s="17"/>
      <c r="Y105" s="17"/>
      <c r="Z105" s="139">
        <v>1</v>
      </c>
      <c r="AA105" s="17"/>
      <c r="AB105" s="17"/>
      <c r="AC105" s="17"/>
      <c r="AD105" s="17"/>
      <c r="AE105" s="139">
        <v>3</v>
      </c>
      <c r="AF105" s="16" t="s">
        <v>94</v>
      </c>
      <c r="AG105" s="17" t="s">
        <v>114</v>
      </c>
      <c r="AH105" s="17"/>
      <c r="AI105" s="17"/>
      <c r="AJ105" s="27"/>
      <c r="AK105" s="27"/>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8"/>
      <c r="BM105" s="148"/>
      <c r="BN105" s="148"/>
      <c r="BO105" s="148"/>
      <c r="BP105" s="148"/>
      <c r="BQ105" s="148"/>
      <c r="BR105" s="148"/>
      <c r="BS105" s="148"/>
      <c r="BT105" s="148"/>
      <c r="BU105" s="148"/>
      <c r="BV105" s="148"/>
      <c r="BW105" s="163"/>
      <c r="BX105" s="163"/>
      <c r="BY105" s="163"/>
      <c r="BZ105" s="163"/>
      <c r="CA105" s="163"/>
      <c r="CB105" s="163"/>
      <c r="CC105" s="163"/>
      <c r="CD105" s="167"/>
      <c r="CE105" s="167"/>
      <c r="CF105" s="163"/>
      <c r="CG105" s="163"/>
      <c r="CH105" s="163"/>
      <c r="CI105" s="163"/>
      <c r="CJ105" s="163"/>
      <c r="CK105" s="174">
        <f>CJ105/Tabla1[[#This Row],[Meta 2024*]]</f>
        <v>0</v>
      </c>
      <c r="CL105" s="78"/>
      <c r="CO105" s="1">
        <f t="shared" si="0"/>
        <v>0</v>
      </c>
      <c r="CS105" s="104"/>
    </row>
    <row r="106" spans="1:97" ht="135" hidden="1" x14ac:dyDescent="0.25">
      <c r="A106" s="122" t="s">
        <v>350</v>
      </c>
      <c r="B106" s="106" t="s">
        <v>430</v>
      </c>
      <c r="C106" s="112" t="s">
        <v>431</v>
      </c>
      <c r="D106" s="17"/>
      <c r="E106" s="63"/>
      <c r="F106" s="123"/>
      <c r="G106" s="39" t="s">
        <v>69</v>
      </c>
      <c r="H106" s="17"/>
      <c r="I106" s="17"/>
      <c r="J106" s="17" t="s">
        <v>70</v>
      </c>
      <c r="K106" s="18">
        <v>0</v>
      </c>
      <c r="L106" s="18"/>
      <c r="M106" s="18"/>
      <c r="N106" s="18"/>
      <c r="O106" s="18"/>
      <c r="P106" s="139">
        <v>801</v>
      </c>
      <c r="Q106" s="17"/>
      <c r="R106" s="17"/>
      <c r="S106" s="17"/>
      <c r="T106" s="17"/>
      <c r="U106" s="139">
        <v>0</v>
      </c>
      <c r="V106" s="17"/>
      <c r="W106" s="17"/>
      <c r="X106" s="17"/>
      <c r="Y106" s="17"/>
      <c r="Z106" s="139">
        <v>0</v>
      </c>
      <c r="AA106" s="17"/>
      <c r="AB106" s="17"/>
      <c r="AC106" s="17"/>
      <c r="AD106" s="17"/>
      <c r="AE106" s="139">
        <v>801</v>
      </c>
      <c r="AF106" s="18" t="s">
        <v>71</v>
      </c>
      <c r="AG106" s="19" t="s">
        <v>419</v>
      </c>
      <c r="AH106" s="17"/>
      <c r="AI106" s="17"/>
      <c r="AJ106" s="27"/>
      <c r="AK106" s="27"/>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8"/>
      <c r="BM106" s="148"/>
      <c r="BN106" s="148"/>
      <c r="BO106" s="148"/>
      <c r="BP106" s="148"/>
      <c r="BQ106" s="148"/>
      <c r="BR106" s="148"/>
      <c r="BS106" s="148"/>
      <c r="BT106" s="148"/>
      <c r="BU106" s="148"/>
      <c r="BV106" s="148"/>
      <c r="BW106" s="163"/>
      <c r="BX106" s="163"/>
      <c r="BY106" s="163"/>
      <c r="BZ106" s="163"/>
      <c r="CA106" s="163"/>
      <c r="CB106" s="163"/>
      <c r="CC106" s="163"/>
      <c r="CD106" s="167"/>
      <c r="CE106" s="167"/>
      <c r="CF106" s="163"/>
      <c r="CG106" s="163"/>
      <c r="CH106" s="163"/>
      <c r="CI106" s="163"/>
      <c r="CJ106" s="163"/>
      <c r="CK106" s="174">
        <f>CJ106/Tabla1[[#This Row],[Meta 2024*]]</f>
        <v>0</v>
      </c>
      <c r="CL106" s="78"/>
      <c r="CO106" s="1">
        <f t="shared" si="0"/>
        <v>0</v>
      </c>
      <c r="CS106" s="104"/>
    </row>
    <row r="107" spans="1:97" ht="90" hidden="1" x14ac:dyDescent="0.25">
      <c r="A107" s="122" t="s">
        <v>350</v>
      </c>
      <c r="B107" s="106" t="s">
        <v>432</v>
      </c>
      <c r="C107" s="107" t="s">
        <v>433</v>
      </c>
      <c r="D107" s="17"/>
      <c r="E107" s="63"/>
      <c r="F107" s="123"/>
      <c r="G107" s="40">
        <v>0</v>
      </c>
      <c r="H107" s="17"/>
      <c r="I107" s="17"/>
      <c r="J107" s="17" t="s">
        <v>70</v>
      </c>
      <c r="K107" s="16">
        <v>25</v>
      </c>
      <c r="L107" s="16"/>
      <c r="M107" s="16"/>
      <c r="N107" s="16"/>
      <c r="O107" s="16"/>
      <c r="P107" s="139">
        <v>25</v>
      </c>
      <c r="Q107" s="17"/>
      <c r="R107" s="17"/>
      <c r="S107" s="17"/>
      <c r="T107" s="17"/>
      <c r="U107" s="139">
        <v>25</v>
      </c>
      <c r="V107" s="17"/>
      <c r="W107" s="17"/>
      <c r="X107" s="17"/>
      <c r="Y107" s="17"/>
      <c r="Z107" s="139">
        <v>25</v>
      </c>
      <c r="AA107" s="17"/>
      <c r="AB107" s="17"/>
      <c r="AC107" s="17"/>
      <c r="AD107" s="17"/>
      <c r="AE107" s="139">
        <v>100</v>
      </c>
      <c r="AF107" s="16" t="s">
        <v>71</v>
      </c>
      <c r="AG107" s="16" t="s">
        <v>123</v>
      </c>
      <c r="AH107" s="17"/>
      <c r="AI107" s="17"/>
      <c r="AJ107" s="27"/>
      <c r="AK107" s="27"/>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8"/>
      <c r="BM107" s="148"/>
      <c r="BN107" s="148"/>
      <c r="BO107" s="148"/>
      <c r="BP107" s="148"/>
      <c r="BQ107" s="148"/>
      <c r="BR107" s="148"/>
      <c r="BS107" s="148"/>
      <c r="BT107" s="148"/>
      <c r="BU107" s="148"/>
      <c r="BV107" s="148"/>
      <c r="BW107" s="163"/>
      <c r="BX107" s="163"/>
      <c r="BY107" s="163"/>
      <c r="BZ107" s="163"/>
      <c r="CA107" s="163"/>
      <c r="CB107" s="163"/>
      <c r="CC107" s="163"/>
      <c r="CD107" s="167"/>
      <c r="CE107" s="167"/>
      <c r="CF107" s="163"/>
      <c r="CG107" s="163"/>
      <c r="CH107" s="163"/>
      <c r="CI107" s="163"/>
      <c r="CJ107" s="163"/>
      <c r="CK107" s="174">
        <f>CJ107/Tabla1[[#This Row],[Meta 2024*]]</f>
        <v>0</v>
      </c>
      <c r="CL107" s="78"/>
      <c r="CO107" s="1">
        <f t="shared" si="0"/>
        <v>0</v>
      </c>
      <c r="CS107" s="104"/>
    </row>
    <row r="108" spans="1:97" ht="315" hidden="1" x14ac:dyDescent="0.25">
      <c r="A108" s="122" t="s">
        <v>350</v>
      </c>
      <c r="B108" s="106" t="s">
        <v>434</v>
      </c>
      <c r="C108" s="107" t="s">
        <v>435</v>
      </c>
      <c r="D108" s="17"/>
      <c r="E108" s="63"/>
      <c r="F108" s="123"/>
      <c r="G108" s="40">
        <v>0</v>
      </c>
      <c r="H108" s="17"/>
      <c r="I108" s="17"/>
      <c r="J108" s="17" t="s">
        <v>70</v>
      </c>
      <c r="K108" s="16">
        <v>1</v>
      </c>
      <c r="L108" s="16"/>
      <c r="M108" s="16"/>
      <c r="N108" s="16"/>
      <c r="O108" s="16"/>
      <c r="P108" s="139">
        <v>0</v>
      </c>
      <c r="Q108" s="17"/>
      <c r="R108" s="17"/>
      <c r="S108" s="17"/>
      <c r="T108" s="17"/>
      <c r="U108" s="139">
        <v>0</v>
      </c>
      <c r="V108" s="17"/>
      <c r="W108" s="17"/>
      <c r="X108" s="17"/>
      <c r="Y108" s="17"/>
      <c r="Z108" s="139">
        <v>0</v>
      </c>
      <c r="AA108" s="17"/>
      <c r="AB108" s="17"/>
      <c r="AC108" s="17"/>
      <c r="AD108" s="17"/>
      <c r="AE108" s="139">
        <v>1</v>
      </c>
      <c r="AF108" s="16" t="s">
        <v>94</v>
      </c>
      <c r="AG108" s="17" t="s">
        <v>114</v>
      </c>
      <c r="AH108" s="17"/>
      <c r="AI108" s="17"/>
      <c r="AJ108" s="27"/>
      <c r="AK108" s="27"/>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8"/>
      <c r="BM108" s="148"/>
      <c r="BN108" s="148"/>
      <c r="BO108" s="148"/>
      <c r="BP108" s="148"/>
      <c r="BQ108" s="148"/>
      <c r="BR108" s="148"/>
      <c r="BS108" s="148"/>
      <c r="BT108" s="148"/>
      <c r="BU108" s="148"/>
      <c r="BV108" s="148"/>
      <c r="BW108" s="163"/>
      <c r="BX108" s="163"/>
      <c r="BY108" s="163"/>
      <c r="BZ108" s="163"/>
      <c r="CA108" s="163"/>
      <c r="CB108" s="163"/>
      <c r="CC108" s="163"/>
      <c r="CD108" s="167"/>
      <c r="CE108" s="167"/>
      <c r="CF108" s="163"/>
      <c r="CG108" s="163"/>
      <c r="CH108" s="163"/>
      <c r="CI108" s="163"/>
      <c r="CJ108" s="163"/>
      <c r="CK108" s="174" t="e">
        <f>CJ108/Tabla1[[#This Row],[Meta 2024*]]</f>
        <v>#DIV/0!</v>
      </c>
      <c r="CL108" s="78"/>
      <c r="CO108" s="1">
        <f t="shared" si="0"/>
        <v>0</v>
      </c>
      <c r="CS108" s="104"/>
    </row>
    <row r="109" spans="1:97" ht="180" hidden="1" x14ac:dyDescent="0.25">
      <c r="A109" s="122" t="s">
        <v>350</v>
      </c>
      <c r="B109" s="106" t="s">
        <v>436</v>
      </c>
      <c r="C109" s="107" t="s">
        <v>437</v>
      </c>
      <c r="D109" s="17"/>
      <c r="E109" s="63"/>
      <c r="F109" s="123"/>
      <c r="G109" s="44">
        <v>0</v>
      </c>
      <c r="H109" s="17"/>
      <c r="I109" s="17"/>
      <c r="J109" s="17" t="s">
        <v>70</v>
      </c>
      <c r="K109" s="19">
        <v>80</v>
      </c>
      <c r="L109" s="19"/>
      <c r="M109" s="19"/>
      <c r="N109" s="19"/>
      <c r="O109" s="19"/>
      <c r="P109" s="139">
        <v>240</v>
      </c>
      <c r="Q109" s="17"/>
      <c r="R109" s="17"/>
      <c r="S109" s="17"/>
      <c r="T109" s="17"/>
      <c r="U109" s="139">
        <v>265</v>
      </c>
      <c r="V109" s="17"/>
      <c r="W109" s="17"/>
      <c r="X109" s="17"/>
      <c r="Y109" s="17"/>
      <c r="Z109" s="139">
        <v>280</v>
      </c>
      <c r="AA109" s="17"/>
      <c r="AB109" s="17"/>
      <c r="AC109" s="17"/>
      <c r="AD109" s="17"/>
      <c r="AE109" s="139">
        <v>865</v>
      </c>
      <c r="AF109" s="18" t="s">
        <v>438</v>
      </c>
      <c r="AG109" s="18" t="s">
        <v>439</v>
      </c>
      <c r="AH109" s="17"/>
      <c r="AI109" s="17"/>
      <c r="AJ109" s="27"/>
      <c r="AK109" s="27"/>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8"/>
      <c r="BM109" s="148"/>
      <c r="BN109" s="148"/>
      <c r="BO109" s="148"/>
      <c r="BP109" s="148"/>
      <c r="BQ109" s="148"/>
      <c r="BR109" s="148"/>
      <c r="BS109" s="148"/>
      <c r="BT109" s="148"/>
      <c r="BU109" s="148"/>
      <c r="BV109" s="148"/>
      <c r="BW109" s="163"/>
      <c r="BX109" s="163"/>
      <c r="BY109" s="163"/>
      <c r="BZ109" s="163"/>
      <c r="CA109" s="163"/>
      <c r="CB109" s="163"/>
      <c r="CC109" s="163"/>
      <c r="CD109" s="167"/>
      <c r="CE109" s="167"/>
      <c r="CF109" s="163"/>
      <c r="CG109" s="163"/>
      <c r="CH109" s="163"/>
      <c r="CI109" s="163"/>
      <c r="CJ109" s="163"/>
      <c r="CK109" s="174">
        <f>CJ109/Tabla1[[#This Row],[Meta 2024*]]</f>
        <v>0</v>
      </c>
      <c r="CL109" s="78"/>
      <c r="CO109" s="1">
        <f t="shared" si="0"/>
        <v>0</v>
      </c>
      <c r="CS109" s="104"/>
    </row>
    <row r="110" spans="1:97" ht="180" hidden="1" x14ac:dyDescent="0.25">
      <c r="A110" s="122" t="s">
        <v>350</v>
      </c>
      <c r="B110" s="106" t="s">
        <v>436</v>
      </c>
      <c r="C110" s="107" t="s">
        <v>440</v>
      </c>
      <c r="D110" s="17"/>
      <c r="E110" s="63"/>
      <c r="F110" s="123"/>
      <c r="G110" s="44">
        <v>0</v>
      </c>
      <c r="H110" s="17"/>
      <c r="I110" s="17"/>
      <c r="J110" s="17" t="s">
        <v>70</v>
      </c>
      <c r="K110" s="19">
        <v>30</v>
      </c>
      <c r="L110" s="19"/>
      <c r="M110" s="19"/>
      <c r="N110" s="19"/>
      <c r="O110" s="19"/>
      <c r="P110" s="139">
        <v>35</v>
      </c>
      <c r="Q110" s="17"/>
      <c r="R110" s="17"/>
      <c r="S110" s="17"/>
      <c r="T110" s="17"/>
      <c r="U110" s="139">
        <v>40</v>
      </c>
      <c r="V110" s="17"/>
      <c r="W110" s="17"/>
      <c r="X110" s="17"/>
      <c r="Y110" s="17"/>
      <c r="Z110" s="139">
        <v>45</v>
      </c>
      <c r="AA110" s="17"/>
      <c r="AB110" s="17"/>
      <c r="AC110" s="17"/>
      <c r="AD110" s="17"/>
      <c r="AE110" s="139">
        <v>150</v>
      </c>
      <c r="AF110" s="18" t="s">
        <v>438</v>
      </c>
      <c r="AG110" s="18" t="s">
        <v>439</v>
      </c>
      <c r="AH110" s="17"/>
      <c r="AI110" s="17"/>
      <c r="AJ110" s="27"/>
      <c r="AK110" s="27"/>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8"/>
      <c r="BM110" s="148"/>
      <c r="BN110" s="148"/>
      <c r="BO110" s="148"/>
      <c r="BP110" s="148"/>
      <c r="BQ110" s="148"/>
      <c r="BR110" s="148"/>
      <c r="BS110" s="148"/>
      <c r="BT110" s="148"/>
      <c r="BU110" s="148"/>
      <c r="BV110" s="148"/>
      <c r="BW110" s="163"/>
      <c r="BX110" s="163"/>
      <c r="BY110" s="163"/>
      <c r="BZ110" s="163"/>
      <c r="CA110" s="163"/>
      <c r="CB110" s="163"/>
      <c r="CC110" s="163"/>
      <c r="CD110" s="167"/>
      <c r="CE110" s="167"/>
      <c r="CF110" s="163"/>
      <c r="CG110" s="163"/>
      <c r="CH110" s="163"/>
      <c r="CI110" s="163"/>
      <c r="CJ110" s="163"/>
      <c r="CK110" s="174">
        <f>CJ110/Tabla1[[#This Row],[Meta 2024*]]</f>
        <v>0</v>
      </c>
      <c r="CL110" s="78"/>
      <c r="CO110" s="1">
        <f t="shared" si="0"/>
        <v>0</v>
      </c>
      <c r="CS110" s="104"/>
    </row>
    <row r="111" spans="1:97" ht="150" hidden="1" x14ac:dyDescent="0.25">
      <c r="A111" s="122" t="s">
        <v>441</v>
      </c>
      <c r="B111" s="109" t="s">
        <v>442</v>
      </c>
      <c r="C111" s="112" t="s">
        <v>443</v>
      </c>
      <c r="D111" s="17"/>
      <c r="E111" s="63"/>
      <c r="F111" s="123"/>
      <c r="G111" s="39" t="s">
        <v>444</v>
      </c>
      <c r="H111" s="17"/>
      <c r="I111" s="17"/>
      <c r="J111" s="17" t="s">
        <v>70</v>
      </c>
      <c r="K111" s="127" t="s">
        <v>97</v>
      </c>
      <c r="L111" s="127"/>
      <c r="M111" s="127"/>
      <c r="N111" s="127"/>
      <c r="O111" s="127"/>
      <c r="P111" s="139" t="s">
        <v>97</v>
      </c>
      <c r="Q111" s="17"/>
      <c r="R111" s="17"/>
      <c r="S111" s="17"/>
      <c r="T111" s="17"/>
      <c r="U111" s="139" t="s">
        <v>97</v>
      </c>
      <c r="V111" s="17"/>
      <c r="W111" s="17"/>
      <c r="X111" s="17"/>
      <c r="Y111" s="17"/>
      <c r="Z111" s="139" t="s">
        <v>445</v>
      </c>
      <c r="AA111" s="17"/>
      <c r="AB111" s="17"/>
      <c r="AC111" s="17"/>
      <c r="AD111" s="17"/>
      <c r="AE111" s="139" t="s">
        <v>446</v>
      </c>
      <c r="AF111" s="127" t="s">
        <v>163</v>
      </c>
      <c r="AG111" s="127" t="s">
        <v>158</v>
      </c>
      <c r="AH111" s="17"/>
      <c r="AI111" s="17"/>
      <c r="AJ111" s="27"/>
      <c r="AK111" s="27"/>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8"/>
      <c r="BM111" s="148"/>
      <c r="BN111" s="148"/>
      <c r="BO111" s="148"/>
      <c r="BP111" s="148"/>
      <c r="BQ111" s="148"/>
      <c r="BR111" s="148"/>
      <c r="BS111" s="148"/>
      <c r="BT111" s="148"/>
      <c r="BU111" s="148"/>
      <c r="BV111" s="148"/>
      <c r="BW111" s="163"/>
      <c r="BX111" s="163"/>
      <c r="BY111" s="163"/>
      <c r="BZ111" s="163"/>
      <c r="CA111" s="163"/>
      <c r="CB111" s="163"/>
      <c r="CC111" s="163"/>
      <c r="CD111" s="167"/>
      <c r="CE111" s="167"/>
      <c r="CF111" s="163"/>
      <c r="CG111" s="163"/>
      <c r="CH111" s="163"/>
      <c r="CI111" s="163"/>
      <c r="CJ111" s="163"/>
      <c r="CK111" s="174" t="e">
        <f>CJ111/Tabla1[[#This Row],[Meta 2024*]]</f>
        <v>#VALUE!</v>
      </c>
      <c r="CL111" s="78"/>
      <c r="CO111" s="1">
        <f t="shared" si="0"/>
        <v>0</v>
      </c>
      <c r="CS111" s="104"/>
    </row>
    <row r="112" spans="1:97" ht="150" hidden="1" x14ac:dyDescent="0.25">
      <c r="A112" s="122" t="s">
        <v>441</v>
      </c>
      <c r="B112" s="109" t="s">
        <v>442</v>
      </c>
      <c r="C112" s="112" t="s">
        <v>447</v>
      </c>
      <c r="D112" s="17"/>
      <c r="E112" s="63"/>
      <c r="F112" s="123"/>
      <c r="G112" s="39" t="s">
        <v>97</v>
      </c>
      <c r="H112" s="17"/>
      <c r="I112" s="17"/>
      <c r="J112" s="17" t="s">
        <v>70</v>
      </c>
      <c r="K112" s="133">
        <v>0.1</v>
      </c>
      <c r="L112" s="133"/>
      <c r="M112" s="133"/>
      <c r="N112" s="133"/>
      <c r="O112" s="133"/>
      <c r="P112" s="139">
        <v>0.1</v>
      </c>
      <c r="Q112" s="17"/>
      <c r="R112" s="17"/>
      <c r="S112" s="17"/>
      <c r="T112" s="17"/>
      <c r="U112" s="139">
        <v>0.1</v>
      </c>
      <c r="V112" s="17"/>
      <c r="W112" s="17"/>
      <c r="X112" s="17"/>
      <c r="Y112" s="17"/>
      <c r="Z112" s="139">
        <v>0.1</v>
      </c>
      <c r="AA112" s="17"/>
      <c r="AB112" s="17"/>
      <c r="AC112" s="17"/>
      <c r="AD112" s="17"/>
      <c r="AE112" s="139">
        <v>0.4</v>
      </c>
      <c r="AF112" s="127" t="s">
        <v>418</v>
      </c>
      <c r="AG112" s="127" t="s">
        <v>123</v>
      </c>
      <c r="AH112" s="17"/>
      <c r="AI112" s="17"/>
      <c r="AJ112" s="27"/>
      <c r="AK112" s="27"/>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8"/>
      <c r="BM112" s="148"/>
      <c r="BN112" s="148"/>
      <c r="BO112" s="148"/>
      <c r="BP112" s="148"/>
      <c r="BQ112" s="148"/>
      <c r="BR112" s="148"/>
      <c r="BS112" s="148"/>
      <c r="BT112" s="148"/>
      <c r="BU112" s="148"/>
      <c r="BV112" s="148"/>
      <c r="BW112" s="163"/>
      <c r="BX112" s="163"/>
      <c r="BY112" s="163"/>
      <c r="BZ112" s="163"/>
      <c r="CA112" s="163"/>
      <c r="CB112" s="163"/>
      <c r="CC112" s="163"/>
      <c r="CD112" s="167"/>
      <c r="CE112" s="167"/>
      <c r="CF112" s="163"/>
      <c r="CG112" s="163"/>
      <c r="CH112" s="163"/>
      <c r="CI112" s="163"/>
      <c r="CJ112" s="163"/>
      <c r="CK112" s="174">
        <f>CJ112/Tabla1[[#This Row],[Meta 2024*]]</f>
        <v>0</v>
      </c>
      <c r="CL112" s="78"/>
      <c r="CO112" s="1">
        <f t="shared" si="0"/>
        <v>0</v>
      </c>
      <c r="CS112" s="104"/>
    </row>
    <row r="113" spans="1:97" ht="90" hidden="1" x14ac:dyDescent="0.25">
      <c r="A113" s="122" t="s">
        <v>441</v>
      </c>
      <c r="B113" s="106" t="s">
        <v>448</v>
      </c>
      <c r="C113" s="107" t="s">
        <v>449</v>
      </c>
      <c r="D113" s="17"/>
      <c r="E113" s="63"/>
      <c r="F113" s="123"/>
      <c r="G113" s="40" t="s">
        <v>69</v>
      </c>
      <c r="H113" s="17"/>
      <c r="I113" s="17"/>
      <c r="J113" s="17" t="s">
        <v>70</v>
      </c>
      <c r="K113" s="16">
        <v>20</v>
      </c>
      <c r="L113" s="16"/>
      <c r="M113" s="16"/>
      <c r="N113" s="16"/>
      <c r="O113" s="16"/>
      <c r="P113" s="139">
        <v>20</v>
      </c>
      <c r="Q113" s="17"/>
      <c r="R113" s="17"/>
      <c r="S113" s="17"/>
      <c r="T113" s="17"/>
      <c r="U113" s="139">
        <v>20</v>
      </c>
      <c r="V113" s="17"/>
      <c r="W113" s="17"/>
      <c r="X113" s="17"/>
      <c r="Y113" s="17"/>
      <c r="Z113" s="139">
        <v>20</v>
      </c>
      <c r="AA113" s="17"/>
      <c r="AB113" s="17"/>
      <c r="AC113" s="17"/>
      <c r="AD113" s="17"/>
      <c r="AE113" s="139">
        <v>20</v>
      </c>
      <c r="AF113" s="16" t="s">
        <v>418</v>
      </c>
      <c r="AG113" s="16" t="s">
        <v>72</v>
      </c>
      <c r="AH113" s="17"/>
      <c r="AI113" s="17"/>
      <c r="AJ113" s="27"/>
      <c r="AK113" s="27"/>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8"/>
      <c r="BM113" s="148"/>
      <c r="BN113" s="148"/>
      <c r="BO113" s="148"/>
      <c r="BP113" s="148"/>
      <c r="BQ113" s="148"/>
      <c r="BR113" s="148"/>
      <c r="BS113" s="148"/>
      <c r="BT113" s="148"/>
      <c r="BU113" s="148"/>
      <c r="BV113" s="148"/>
      <c r="BW113" s="163"/>
      <c r="BX113" s="163"/>
      <c r="BY113" s="163"/>
      <c r="BZ113" s="163"/>
      <c r="CA113" s="163"/>
      <c r="CB113" s="163"/>
      <c r="CC113" s="163"/>
      <c r="CD113" s="167"/>
      <c r="CE113" s="167"/>
      <c r="CF113" s="163"/>
      <c r="CG113" s="163"/>
      <c r="CH113" s="163"/>
      <c r="CI113" s="163"/>
      <c r="CJ113" s="163"/>
      <c r="CK113" s="174">
        <f>CJ113/Tabla1[[#This Row],[Meta 2024*]]</f>
        <v>0</v>
      </c>
      <c r="CL113" s="78"/>
      <c r="CO113" s="1">
        <f t="shared" si="0"/>
        <v>0</v>
      </c>
      <c r="CS113" s="104"/>
    </row>
    <row r="114" spans="1:97" ht="75" hidden="1" x14ac:dyDescent="0.25">
      <c r="A114" s="122" t="s">
        <v>441</v>
      </c>
      <c r="B114" s="106" t="s">
        <v>450</v>
      </c>
      <c r="C114" s="107" t="s">
        <v>451</v>
      </c>
      <c r="D114" s="17"/>
      <c r="E114" s="63"/>
      <c r="F114" s="123"/>
      <c r="G114" s="40">
        <v>12</v>
      </c>
      <c r="H114" s="17"/>
      <c r="I114" s="17"/>
      <c r="J114" s="17" t="s">
        <v>70</v>
      </c>
      <c r="K114" s="16">
        <v>12</v>
      </c>
      <c r="L114" s="16"/>
      <c r="M114" s="16"/>
      <c r="N114" s="16"/>
      <c r="O114" s="16"/>
      <c r="P114" s="139">
        <v>12</v>
      </c>
      <c r="Q114" s="17"/>
      <c r="R114" s="17"/>
      <c r="S114" s="17"/>
      <c r="T114" s="17"/>
      <c r="U114" s="139">
        <v>12</v>
      </c>
      <c r="V114" s="17"/>
      <c r="W114" s="17"/>
      <c r="X114" s="17"/>
      <c r="Y114" s="17"/>
      <c r="Z114" s="139">
        <v>12</v>
      </c>
      <c r="AA114" s="17"/>
      <c r="AB114" s="17"/>
      <c r="AC114" s="17"/>
      <c r="AD114" s="17"/>
      <c r="AE114" s="139">
        <v>48</v>
      </c>
      <c r="AF114" s="16" t="s">
        <v>418</v>
      </c>
      <c r="AG114" s="16" t="s">
        <v>72</v>
      </c>
      <c r="AH114" s="17"/>
      <c r="AI114" s="17"/>
      <c r="AJ114" s="27"/>
      <c r="AK114" s="27"/>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8"/>
      <c r="BM114" s="148"/>
      <c r="BN114" s="148"/>
      <c r="BO114" s="148"/>
      <c r="BP114" s="148"/>
      <c r="BQ114" s="148"/>
      <c r="BR114" s="148"/>
      <c r="BS114" s="148"/>
      <c r="BT114" s="148"/>
      <c r="BU114" s="148"/>
      <c r="BV114" s="148"/>
      <c r="BW114" s="163"/>
      <c r="BX114" s="163"/>
      <c r="BY114" s="163"/>
      <c r="BZ114" s="163"/>
      <c r="CA114" s="163"/>
      <c r="CB114" s="163"/>
      <c r="CC114" s="163"/>
      <c r="CD114" s="167"/>
      <c r="CE114" s="167"/>
      <c r="CF114" s="163"/>
      <c r="CG114" s="163"/>
      <c r="CH114" s="163"/>
      <c r="CI114" s="163"/>
      <c r="CJ114" s="163"/>
      <c r="CK114" s="174">
        <f>CJ114/Tabla1[[#This Row],[Meta 2024*]]</f>
        <v>0</v>
      </c>
      <c r="CL114" s="78"/>
      <c r="CO114" s="1">
        <f t="shared" si="0"/>
        <v>0</v>
      </c>
      <c r="CS114" s="104"/>
    </row>
    <row r="115" spans="1:97" ht="90" hidden="1" x14ac:dyDescent="0.25">
      <c r="A115" s="122" t="s">
        <v>441</v>
      </c>
      <c r="B115" s="106" t="s">
        <v>448</v>
      </c>
      <c r="C115" s="107" t="s">
        <v>452</v>
      </c>
      <c r="D115" s="17"/>
      <c r="E115" s="63"/>
      <c r="F115" s="123"/>
      <c r="G115" s="40" t="s">
        <v>69</v>
      </c>
      <c r="H115" s="17"/>
      <c r="I115" s="17"/>
      <c r="J115" s="17" t="s">
        <v>70</v>
      </c>
      <c r="K115" s="16">
        <v>6</v>
      </c>
      <c r="L115" s="16"/>
      <c r="M115" s="16"/>
      <c r="N115" s="16"/>
      <c r="O115" s="16"/>
      <c r="P115" s="139">
        <v>14</v>
      </c>
      <c r="Q115" s="17"/>
      <c r="R115" s="17"/>
      <c r="S115" s="17"/>
      <c r="T115" s="17"/>
      <c r="U115" s="139">
        <v>12</v>
      </c>
      <c r="V115" s="17"/>
      <c r="W115" s="17"/>
      <c r="X115" s="17"/>
      <c r="Y115" s="17"/>
      <c r="Z115" s="139">
        <v>0</v>
      </c>
      <c r="AA115" s="17"/>
      <c r="AB115" s="17"/>
      <c r="AC115" s="17"/>
      <c r="AD115" s="17"/>
      <c r="AE115" s="139">
        <v>32</v>
      </c>
      <c r="AF115" s="16" t="s">
        <v>418</v>
      </c>
      <c r="AG115" s="16" t="s">
        <v>72</v>
      </c>
      <c r="AH115" s="17"/>
      <c r="AI115" s="17"/>
      <c r="AJ115" s="27"/>
      <c r="AK115" s="27"/>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8"/>
      <c r="BM115" s="148"/>
      <c r="BN115" s="148"/>
      <c r="BO115" s="148"/>
      <c r="BP115" s="148"/>
      <c r="BQ115" s="148"/>
      <c r="BR115" s="148"/>
      <c r="BS115" s="148"/>
      <c r="BT115" s="148"/>
      <c r="BU115" s="148"/>
      <c r="BV115" s="148"/>
      <c r="BW115" s="163"/>
      <c r="BX115" s="163"/>
      <c r="BY115" s="163"/>
      <c r="BZ115" s="163"/>
      <c r="CA115" s="163"/>
      <c r="CB115" s="163"/>
      <c r="CC115" s="163"/>
      <c r="CD115" s="167"/>
      <c r="CE115" s="167"/>
      <c r="CF115" s="163"/>
      <c r="CG115" s="163"/>
      <c r="CH115" s="163"/>
      <c r="CI115" s="163"/>
      <c r="CJ115" s="163"/>
      <c r="CK115" s="174">
        <f>CJ115/Tabla1[[#This Row],[Meta 2024*]]</f>
        <v>0</v>
      </c>
      <c r="CL115" s="78"/>
      <c r="CO115" s="1">
        <f t="shared" si="0"/>
        <v>0</v>
      </c>
      <c r="CS115" s="104"/>
    </row>
    <row r="116" spans="1:97" ht="120" hidden="1" x14ac:dyDescent="0.25">
      <c r="A116" s="122" t="s">
        <v>441</v>
      </c>
      <c r="B116" s="106" t="s">
        <v>453</v>
      </c>
      <c r="C116" s="107" t="s">
        <v>454</v>
      </c>
      <c r="D116" s="17"/>
      <c r="E116" s="63"/>
      <c r="F116" s="123"/>
      <c r="G116" s="40">
        <v>115</v>
      </c>
      <c r="H116" s="17"/>
      <c r="I116" s="17"/>
      <c r="J116" s="17" t="s">
        <v>70</v>
      </c>
      <c r="K116" s="16">
        <v>120</v>
      </c>
      <c r="L116" s="16"/>
      <c r="M116" s="16"/>
      <c r="N116" s="16"/>
      <c r="O116" s="16"/>
      <c r="P116" s="139">
        <v>120</v>
      </c>
      <c r="Q116" s="17"/>
      <c r="R116" s="17"/>
      <c r="S116" s="17"/>
      <c r="T116" s="17"/>
      <c r="U116" s="139">
        <v>120</v>
      </c>
      <c r="V116" s="17"/>
      <c r="W116" s="17"/>
      <c r="X116" s="17"/>
      <c r="Y116" s="17"/>
      <c r="Z116" s="139">
        <v>120</v>
      </c>
      <c r="AA116" s="17"/>
      <c r="AB116" s="17"/>
      <c r="AC116" s="17"/>
      <c r="AD116" s="17"/>
      <c r="AE116" s="139">
        <v>480</v>
      </c>
      <c r="AF116" s="16" t="s">
        <v>71</v>
      </c>
      <c r="AG116" s="16" t="s">
        <v>72</v>
      </c>
      <c r="AH116" s="17"/>
      <c r="AI116" s="17"/>
      <c r="AJ116" s="27"/>
      <c r="AK116" s="27"/>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8"/>
      <c r="BM116" s="148"/>
      <c r="BN116" s="148"/>
      <c r="BO116" s="148"/>
      <c r="BP116" s="148"/>
      <c r="BQ116" s="148"/>
      <c r="BR116" s="148"/>
      <c r="BS116" s="148"/>
      <c r="BT116" s="148"/>
      <c r="BU116" s="148"/>
      <c r="BV116" s="148"/>
      <c r="BW116" s="163"/>
      <c r="BX116" s="163"/>
      <c r="BY116" s="163"/>
      <c r="BZ116" s="163"/>
      <c r="CA116" s="163"/>
      <c r="CB116" s="163"/>
      <c r="CC116" s="163"/>
      <c r="CD116" s="167"/>
      <c r="CE116" s="167"/>
      <c r="CF116" s="163"/>
      <c r="CG116" s="163"/>
      <c r="CH116" s="163"/>
      <c r="CI116" s="163"/>
      <c r="CJ116" s="163"/>
      <c r="CK116" s="174">
        <f>CJ116/Tabla1[[#This Row],[Meta 2024*]]</f>
        <v>0</v>
      </c>
      <c r="CL116" s="78"/>
      <c r="CO116" s="1">
        <f t="shared" si="0"/>
        <v>0</v>
      </c>
      <c r="CS116" s="104"/>
    </row>
    <row r="117" spans="1:97" ht="180" hidden="1" x14ac:dyDescent="0.25">
      <c r="A117" s="122" t="s">
        <v>441</v>
      </c>
      <c r="B117" s="106" t="s">
        <v>455</v>
      </c>
      <c r="C117" s="107" t="s">
        <v>456</v>
      </c>
      <c r="D117" s="17"/>
      <c r="E117" s="63"/>
      <c r="F117" s="123"/>
      <c r="G117" s="37" t="s">
        <v>69</v>
      </c>
      <c r="H117" s="17"/>
      <c r="I117" s="17"/>
      <c r="J117" s="17" t="s">
        <v>70</v>
      </c>
      <c r="K117" s="27">
        <v>10</v>
      </c>
      <c r="L117" s="27"/>
      <c r="M117" s="27"/>
      <c r="N117" s="27"/>
      <c r="O117" s="27"/>
      <c r="P117" s="139">
        <v>10</v>
      </c>
      <c r="Q117" s="17"/>
      <c r="R117" s="17"/>
      <c r="S117" s="17"/>
      <c r="T117" s="17"/>
      <c r="U117" s="139">
        <v>10</v>
      </c>
      <c r="V117" s="17"/>
      <c r="W117" s="17"/>
      <c r="X117" s="17"/>
      <c r="Y117" s="17"/>
      <c r="Z117" s="139">
        <v>10</v>
      </c>
      <c r="AA117" s="17"/>
      <c r="AB117" s="17"/>
      <c r="AC117" s="17"/>
      <c r="AD117" s="17"/>
      <c r="AE117" s="139">
        <v>10</v>
      </c>
      <c r="AF117" s="17" t="s">
        <v>71</v>
      </c>
      <c r="AG117" s="17" t="s">
        <v>72</v>
      </c>
      <c r="AH117" s="17"/>
      <c r="AI117" s="17"/>
      <c r="AJ117" s="27"/>
      <c r="AK117" s="27"/>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8"/>
      <c r="BM117" s="148"/>
      <c r="BN117" s="148"/>
      <c r="BO117" s="148"/>
      <c r="BP117" s="148"/>
      <c r="BQ117" s="148"/>
      <c r="BR117" s="148"/>
      <c r="BS117" s="148"/>
      <c r="BT117" s="148"/>
      <c r="BU117" s="148"/>
      <c r="BV117" s="148"/>
      <c r="BW117" s="163"/>
      <c r="BX117" s="163"/>
      <c r="BY117" s="163"/>
      <c r="BZ117" s="163"/>
      <c r="CA117" s="163"/>
      <c r="CB117" s="163"/>
      <c r="CC117" s="163"/>
      <c r="CD117" s="167"/>
      <c r="CE117" s="167"/>
      <c r="CF117" s="163"/>
      <c r="CG117" s="163"/>
      <c r="CH117" s="163"/>
      <c r="CI117" s="163"/>
      <c r="CJ117" s="163"/>
      <c r="CK117" s="174">
        <f>CJ117/Tabla1[[#This Row],[Meta 2024*]]</f>
        <v>0</v>
      </c>
      <c r="CL117" s="78"/>
      <c r="CO117" s="1">
        <f t="shared" si="0"/>
        <v>0</v>
      </c>
      <c r="CS117" s="104"/>
    </row>
    <row r="118" spans="1:97" ht="195" hidden="1" x14ac:dyDescent="0.25">
      <c r="A118" s="122" t="s">
        <v>441</v>
      </c>
      <c r="B118" s="109" t="s">
        <v>457</v>
      </c>
      <c r="C118" s="107" t="s">
        <v>458</v>
      </c>
      <c r="D118" s="17"/>
      <c r="E118" s="63"/>
      <c r="F118" s="123"/>
      <c r="G118" s="40">
        <v>0</v>
      </c>
      <c r="H118" s="17"/>
      <c r="I118" s="17"/>
      <c r="J118" s="17" t="s">
        <v>70</v>
      </c>
      <c r="K118" s="16">
        <v>0</v>
      </c>
      <c r="L118" s="16"/>
      <c r="M118" s="16"/>
      <c r="N118" s="16"/>
      <c r="O118" s="16"/>
      <c r="P118" s="139">
        <v>1</v>
      </c>
      <c r="Q118" s="17"/>
      <c r="R118" s="17"/>
      <c r="S118" s="17"/>
      <c r="T118" s="17"/>
      <c r="U118" s="139">
        <v>1</v>
      </c>
      <c r="V118" s="17"/>
      <c r="W118" s="17"/>
      <c r="X118" s="17"/>
      <c r="Y118" s="17"/>
      <c r="Z118" s="139">
        <v>1</v>
      </c>
      <c r="AA118" s="17"/>
      <c r="AB118" s="17"/>
      <c r="AC118" s="17"/>
      <c r="AD118" s="17"/>
      <c r="AE118" s="139">
        <v>3</v>
      </c>
      <c r="AF118" s="16" t="s">
        <v>94</v>
      </c>
      <c r="AG118" s="17" t="s">
        <v>114</v>
      </c>
      <c r="AH118" s="17"/>
      <c r="AI118" s="17"/>
      <c r="AJ118" s="27"/>
      <c r="AK118" s="27"/>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8"/>
      <c r="BM118" s="148"/>
      <c r="BN118" s="148"/>
      <c r="BO118" s="148"/>
      <c r="BP118" s="148"/>
      <c r="BQ118" s="148"/>
      <c r="BR118" s="148"/>
      <c r="BS118" s="148"/>
      <c r="BT118" s="148"/>
      <c r="BU118" s="148"/>
      <c r="BV118" s="148"/>
      <c r="BW118" s="163"/>
      <c r="BX118" s="163"/>
      <c r="BY118" s="163"/>
      <c r="BZ118" s="163"/>
      <c r="CA118" s="163"/>
      <c r="CB118" s="163"/>
      <c r="CC118" s="163"/>
      <c r="CD118" s="167"/>
      <c r="CE118" s="167"/>
      <c r="CF118" s="163"/>
      <c r="CG118" s="163"/>
      <c r="CH118" s="163"/>
      <c r="CI118" s="163"/>
      <c r="CJ118" s="163"/>
      <c r="CK118" s="174">
        <f>CJ118/Tabla1[[#This Row],[Meta 2024*]]</f>
        <v>0</v>
      </c>
      <c r="CL118" s="78"/>
      <c r="CO118" s="1">
        <f t="shared" si="0"/>
        <v>0</v>
      </c>
      <c r="CS118" s="104"/>
    </row>
    <row r="119" spans="1:97" ht="165" hidden="1" x14ac:dyDescent="0.25">
      <c r="A119" s="122" t="s">
        <v>441</v>
      </c>
      <c r="B119" s="106" t="s">
        <v>459</v>
      </c>
      <c r="C119" s="107" t="s">
        <v>460</v>
      </c>
      <c r="D119" s="17"/>
      <c r="E119" s="63"/>
      <c r="F119" s="123"/>
      <c r="G119" s="40" t="s">
        <v>461</v>
      </c>
      <c r="H119" s="17"/>
      <c r="I119" s="17"/>
      <c r="J119" s="17" t="s">
        <v>70</v>
      </c>
      <c r="K119" s="16">
        <v>0</v>
      </c>
      <c r="L119" s="16"/>
      <c r="M119" s="16"/>
      <c r="N119" s="16"/>
      <c r="O119" s="16"/>
      <c r="P119" s="139">
        <v>1</v>
      </c>
      <c r="Q119" s="17"/>
      <c r="R119" s="17"/>
      <c r="S119" s="17"/>
      <c r="T119" s="17"/>
      <c r="U119" s="139">
        <v>1</v>
      </c>
      <c r="V119" s="17"/>
      <c r="W119" s="17"/>
      <c r="X119" s="17"/>
      <c r="Y119" s="17"/>
      <c r="Z119" s="139">
        <v>1</v>
      </c>
      <c r="AA119" s="17"/>
      <c r="AB119" s="17"/>
      <c r="AC119" s="17"/>
      <c r="AD119" s="17"/>
      <c r="AE119" s="139">
        <v>3</v>
      </c>
      <c r="AF119" s="16" t="s">
        <v>94</v>
      </c>
      <c r="AG119" s="17" t="s">
        <v>342</v>
      </c>
      <c r="AH119" s="17"/>
      <c r="AI119" s="17"/>
      <c r="AJ119" s="27"/>
      <c r="AK119" s="27"/>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8"/>
      <c r="BM119" s="148"/>
      <c r="BN119" s="148"/>
      <c r="BO119" s="148"/>
      <c r="BP119" s="148"/>
      <c r="BQ119" s="148"/>
      <c r="BR119" s="148"/>
      <c r="BS119" s="148"/>
      <c r="BT119" s="148"/>
      <c r="BU119" s="148"/>
      <c r="BV119" s="148"/>
      <c r="BW119" s="163"/>
      <c r="BX119" s="163"/>
      <c r="BY119" s="163"/>
      <c r="BZ119" s="163"/>
      <c r="CA119" s="163"/>
      <c r="CB119" s="163"/>
      <c r="CC119" s="163"/>
      <c r="CD119" s="167"/>
      <c r="CE119" s="167"/>
      <c r="CF119" s="163"/>
      <c r="CG119" s="163"/>
      <c r="CH119" s="163"/>
      <c r="CI119" s="163"/>
      <c r="CJ119" s="163"/>
      <c r="CK119" s="174">
        <f>CJ119/Tabla1[[#This Row],[Meta 2024*]]</f>
        <v>0</v>
      </c>
      <c r="CL119" s="78"/>
      <c r="CO119" s="1">
        <f t="shared" si="0"/>
        <v>0</v>
      </c>
      <c r="CS119" s="104"/>
    </row>
    <row r="120" spans="1:97" ht="255" hidden="1" x14ac:dyDescent="0.25">
      <c r="A120" s="122" t="s">
        <v>441</v>
      </c>
      <c r="B120" s="106" t="s">
        <v>462</v>
      </c>
      <c r="C120" s="107" t="s">
        <v>463</v>
      </c>
      <c r="D120" s="17"/>
      <c r="E120" s="63"/>
      <c r="F120" s="123"/>
      <c r="G120" s="40">
        <v>0</v>
      </c>
      <c r="H120" s="17"/>
      <c r="I120" s="17"/>
      <c r="J120" s="17" t="s">
        <v>70</v>
      </c>
      <c r="K120" s="16">
        <v>0</v>
      </c>
      <c r="L120" s="16"/>
      <c r="M120" s="16"/>
      <c r="N120" s="16"/>
      <c r="O120" s="16"/>
      <c r="P120" s="139">
        <v>1</v>
      </c>
      <c r="Q120" s="17"/>
      <c r="R120" s="17"/>
      <c r="S120" s="17"/>
      <c r="T120" s="17"/>
      <c r="U120" s="139">
        <v>1</v>
      </c>
      <c r="V120" s="17"/>
      <c r="W120" s="17"/>
      <c r="X120" s="17"/>
      <c r="Y120" s="17"/>
      <c r="Z120" s="139">
        <v>1</v>
      </c>
      <c r="AA120" s="17"/>
      <c r="AB120" s="17"/>
      <c r="AC120" s="17"/>
      <c r="AD120" s="17"/>
      <c r="AE120" s="139">
        <v>3</v>
      </c>
      <c r="AF120" s="16" t="s">
        <v>94</v>
      </c>
      <c r="AG120" s="17" t="s">
        <v>114</v>
      </c>
      <c r="AH120" s="17"/>
      <c r="AI120" s="17"/>
      <c r="AJ120" s="27"/>
      <c r="AK120" s="27"/>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8"/>
      <c r="BM120" s="148"/>
      <c r="BN120" s="148"/>
      <c r="BO120" s="148"/>
      <c r="BP120" s="148"/>
      <c r="BQ120" s="148"/>
      <c r="BR120" s="148"/>
      <c r="BS120" s="148"/>
      <c r="BT120" s="148"/>
      <c r="BU120" s="148"/>
      <c r="BV120" s="148"/>
      <c r="BW120" s="163"/>
      <c r="BX120" s="163"/>
      <c r="BY120" s="163"/>
      <c r="BZ120" s="163"/>
      <c r="CA120" s="163"/>
      <c r="CB120" s="163"/>
      <c r="CC120" s="163"/>
      <c r="CD120" s="167"/>
      <c r="CE120" s="167"/>
      <c r="CF120" s="163"/>
      <c r="CG120" s="163"/>
      <c r="CH120" s="163"/>
      <c r="CI120" s="163"/>
      <c r="CJ120" s="163"/>
      <c r="CK120" s="174">
        <f>CJ120/Tabla1[[#This Row],[Meta 2024*]]</f>
        <v>0</v>
      </c>
      <c r="CL120" s="78"/>
      <c r="CO120" s="1">
        <f t="shared" si="0"/>
        <v>0</v>
      </c>
      <c r="CS120" s="104"/>
    </row>
    <row r="121" spans="1:97" ht="150" hidden="1" x14ac:dyDescent="0.25">
      <c r="A121" s="122" t="s">
        <v>441</v>
      </c>
      <c r="B121" s="106" t="s">
        <v>464</v>
      </c>
      <c r="C121" s="107" t="s">
        <v>465</v>
      </c>
      <c r="D121" s="17"/>
      <c r="E121" s="63"/>
      <c r="F121" s="123"/>
      <c r="G121" s="40">
        <v>0</v>
      </c>
      <c r="H121" s="17"/>
      <c r="I121" s="17"/>
      <c r="J121" s="17" t="s">
        <v>70</v>
      </c>
      <c r="K121" s="16">
        <v>1</v>
      </c>
      <c r="L121" s="16"/>
      <c r="M121" s="16"/>
      <c r="N121" s="16"/>
      <c r="O121" s="16"/>
      <c r="P121" s="139">
        <v>1</v>
      </c>
      <c r="Q121" s="17"/>
      <c r="R121" s="17"/>
      <c r="S121" s="17"/>
      <c r="T121" s="17"/>
      <c r="U121" s="139">
        <v>1</v>
      </c>
      <c r="V121" s="17"/>
      <c r="W121" s="17"/>
      <c r="X121" s="17"/>
      <c r="Y121" s="17"/>
      <c r="Z121" s="139">
        <v>1</v>
      </c>
      <c r="AA121" s="17"/>
      <c r="AB121" s="17"/>
      <c r="AC121" s="17"/>
      <c r="AD121" s="17"/>
      <c r="AE121" s="139">
        <v>4</v>
      </c>
      <c r="AF121" s="17" t="s">
        <v>83</v>
      </c>
      <c r="AG121" s="16" t="s">
        <v>181</v>
      </c>
      <c r="AH121" s="17"/>
      <c r="AI121" s="17"/>
      <c r="AJ121" s="27"/>
      <c r="AK121" s="27"/>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8"/>
      <c r="BM121" s="148"/>
      <c r="BN121" s="148"/>
      <c r="BO121" s="148"/>
      <c r="BP121" s="148"/>
      <c r="BQ121" s="148"/>
      <c r="BR121" s="148"/>
      <c r="BS121" s="148"/>
      <c r="BT121" s="148"/>
      <c r="BU121" s="148"/>
      <c r="BV121" s="148"/>
      <c r="BW121" s="163"/>
      <c r="BX121" s="163"/>
      <c r="BY121" s="163"/>
      <c r="BZ121" s="163"/>
      <c r="CA121" s="163"/>
      <c r="CB121" s="163"/>
      <c r="CC121" s="163"/>
      <c r="CD121" s="167"/>
      <c r="CE121" s="167"/>
      <c r="CF121" s="163"/>
      <c r="CG121" s="163"/>
      <c r="CH121" s="163"/>
      <c r="CI121" s="163"/>
      <c r="CJ121" s="163"/>
      <c r="CK121" s="174">
        <f>CJ121/Tabla1[[#This Row],[Meta 2024*]]</f>
        <v>0</v>
      </c>
      <c r="CL121" s="78"/>
      <c r="CO121" s="1">
        <f t="shared" si="0"/>
        <v>0</v>
      </c>
      <c r="CS121" s="104"/>
    </row>
    <row r="122" spans="1:97" ht="150" hidden="1" x14ac:dyDescent="0.25">
      <c r="A122" s="122" t="s">
        <v>441</v>
      </c>
      <c r="B122" s="106" t="s">
        <v>464</v>
      </c>
      <c r="C122" s="107" t="s">
        <v>466</v>
      </c>
      <c r="D122" s="17"/>
      <c r="E122" s="63"/>
      <c r="F122" s="123"/>
      <c r="G122" s="40">
        <v>2</v>
      </c>
      <c r="H122" s="17"/>
      <c r="I122" s="17"/>
      <c r="J122" s="17" t="s">
        <v>70</v>
      </c>
      <c r="K122" s="16">
        <v>2</v>
      </c>
      <c r="L122" s="16"/>
      <c r="M122" s="16"/>
      <c r="N122" s="16"/>
      <c r="O122" s="16"/>
      <c r="P122" s="139">
        <v>2</v>
      </c>
      <c r="Q122" s="17"/>
      <c r="R122" s="17"/>
      <c r="S122" s="17"/>
      <c r="T122" s="17"/>
      <c r="U122" s="139">
        <v>2</v>
      </c>
      <c r="V122" s="17"/>
      <c r="W122" s="17"/>
      <c r="X122" s="17"/>
      <c r="Y122" s="17"/>
      <c r="Z122" s="139">
        <v>2</v>
      </c>
      <c r="AA122" s="17"/>
      <c r="AB122" s="17"/>
      <c r="AC122" s="17"/>
      <c r="AD122" s="17"/>
      <c r="AE122" s="139">
        <v>8</v>
      </c>
      <c r="AF122" s="17" t="s">
        <v>83</v>
      </c>
      <c r="AG122" s="16" t="s">
        <v>181</v>
      </c>
      <c r="AH122" s="17"/>
      <c r="AI122" s="17"/>
      <c r="AJ122" s="27"/>
      <c r="AK122" s="27"/>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8"/>
      <c r="BM122" s="148"/>
      <c r="BN122" s="148"/>
      <c r="BO122" s="148"/>
      <c r="BP122" s="148"/>
      <c r="BQ122" s="148"/>
      <c r="BR122" s="148"/>
      <c r="BS122" s="148"/>
      <c r="BT122" s="148"/>
      <c r="BU122" s="148"/>
      <c r="BV122" s="148"/>
      <c r="BW122" s="163"/>
      <c r="BX122" s="163"/>
      <c r="BY122" s="163"/>
      <c r="BZ122" s="163"/>
      <c r="CA122" s="163"/>
      <c r="CB122" s="163"/>
      <c r="CC122" s="163"/>
      <c r="CD122" s="167"/>
      <c r="CE122" s="167"/>
      <c r="CF122" s="163"/>
      <c r="CG122" s="163"/>
      <c r="CH122" s="163"/>
      <c r="CI122" s="163"/>
      <c r="CJ122" s="163"/>
      <c r="CK122" s="174">
        <f>CJ122/Tabla1[[#This Row],[Meta 2024*]]</f>
        <v>0</v>
      </c>
      <c r="CL122" s="78"/>
      <c r="CO122" s="1">
        <f t="shared" si="0"/>
        <v>0</v>
      </c>
      <c r="CS122" s="104"/>
    </row>
    <row r="123" spans="1:97" ht="285" hidden="1" x14ac:dyDescent="0.25">
      <c r="A123" s="122" t="s">
        <v>441</v>
      </c>
      <c r="B123" s="106" t="s">
        <v>467</v>
      </c>
      <c r="C123" s="107" t="s">
        <v>468</v>
      </c>
      <c r="D123" s="17"/>
      <c r="E123" s="63"/>
      <c r="F123" s="123"/>
      <c r="G123" s="40" t="s">
        <v>97</v>
      </c>
      <c r="H123" s="17"/>
      <c r="I123" s="17"/>
      <c r="J123" s="17" t="s">
        <v>70</v>
      </c>
      <c r="K123" s="16">
        <v>1</v>
      </c>
      <c r="L123" s="16"/>
      <c r="M123" s="16"/>
      <c r="N123" s="16"/>
      <c r="O123" s="16"/>
      <c r="P123" s="139" t="s">
        <v>97</v>
      </c>
      <c r="Q123" s="17"/>
      <c r="R123" s="17"/>
      <c r="S123" s="17"/>
      <c r="T123" s="17"/>
      <c r="U123" s="139" t="s">
        <v>97</v>
      </c>
      <c r="V123" s="17"/>
      <c r="W123" s="17"/>
      <c r="X123" s="17"/>
      <c r="Y123" s="17"/>
      <c r="Z123" s="139" t="s">
        <v>97</v>
      </c>
      <c r="AA123" s="17"/>
      <c r="AB123" s="17"/>
      <c r="AC123" s="17"/>
      <c r="AD123" s="17"/>
      <c r="AE123" s="139">
        <v>1</v>
      </c>
      <c r="AF123" s="16" t="s">
        <v>277</v>
      </c>
      <c r="AG123" s="16" t="s">
        <v>97</v>
      </c>
      <c r="AH123" s="17"/>
      <c r="AI123" s="17"/>
      <c r="AJ123" s="27"/>
      <c r="AK123" s="27"/>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8"/>
      <c r="BM123" s="148"/>
      <c r="BN123" s="148"/>
      <c r="BO123" s="148"/>
      <c r="BP123" s="148"/>
      <c r="BQ123" s="148"/>
      <c r="BR123" s="148"/>
      <c r="BS123" s="148"/>
      <c r="BT123" s="148"/>
      <c r="BU123" s="148"/>
      <c r="BV123" s="148"/>
      <c r="BW123" s="163"/>
      <c r="BX123" s="163"/>
      <c r="BY123" s="163"/>
      <c r="BZ123" s="163"/>
      <c r="CA123" s="163"/>
      <c r="CB123" s="163"/>
      <c r="CC123" s="163"/>
      <c r="CD123" s="167"/>
      <c r="CE123" s="167"/>
      <c r="CF123" s="163"/>
      <c r="CG123" s="163"/>
      <c r="CH123" s="163"/>
      <c r="CI123" s="163"/>
      <c r="CJ123" s="163"/>
      <c r="CK123" s="174" t="e">
        <f>CJ123/Tabla1[[#This Row],[Meta 2024*]]</f>
        <v>#VALUE!</v>
      </c>
      <c r="CL123" s="78"/>
      <c r="CO123" s="1">
        <f t="shared" si="0"/>
        <v>0</v>
      </c>
      <c r="CS123" s="104"/>
    </row>
    <row r="124" spans="1:97" ht="105" hidden="1" x14ac:dyDescent="0.25">
      <c r="A124" s="122" t="s">
        <v>441</v>
      </c>
      <c r="B124" s="106" t="s">
        <v>469</v>
      </c>
      <c r="C124" s="107" t="s">
        <v>470</v>
      </c>
      <c r="D124" s="17"/>
      <c r="E124" s="63"/>
      <c r="F124" s="123"/>
      <c r="G124" s="40" t="s">
        <v>69</v>
      </c>
      <c r="H124" s="17"/>
      <c r="I124" s="17"/>
      <c r="J124" s="17" t="s">
        <v>70</v>
      </c>
      <c r="K124" s="16">
        <v>8</v>
      </c>
      <c r="L124" s="16"/>
      <c r="M124" s="16"/>
      <c r="N124" s="16"/>
      <c r="O124" s="16"/>
      <c r="P124" s="139">
        <v>8</v>
      </c>
      <c r="Q124" s="17"/>
      <c r="R124" s="17"/>
      <c r="S124" s="17"/>
      <c r="T124" s="17"/>
      <c r="U124" s="139">
        <v>8</v>
      </c>
      <c r="V124" s="17"/>
      <c r="W124" s="17"/>
      <c r="X124" s="17"/>
      <c r="Y124" s="17"/>
      <c r="Z124" s="139">
        <v>8</v>
      </c>
      <c r="AA124" s="17"/>
      <c r="AB124" s="17"/>
      <c r="AC124" s="17"/>
      <c r="AD124" s="17"/>
      <c r="AE124" s="139">
        <v>32</v>
      </c>
      <c r="AF124" s="16" t="s">
        <v>418</v>
      </c>
      <c r="AG124" s="16" t="s">
        <v>72</v>
      </c>
      <c r="AH124" s="17"/>
      <c r="AI124" s="17"/>
      <c r="AJ124" s="27"/>
      <c r="AK124" s="27"/>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8"/>
      <c r="BM124" s="148"/>
      <c r="BN124" s="148"/>
      <c r="BO124" s="148"/>
      <c r="BP124" s="148"/>
      <c r="BQ124" s="148"/>
      <c r="BR124" s="148"/>
      <c r="BS124" s="148"/>
      <c r="BT124" s="148"/>
      <c r="BU124" s="148"/>
      <c r="BV124" s="148"/>
      <c r="BW124" s="163"/>
      <c r="BX124" s="163"/>
      <c r="BY124" s="163"/>
      <c r="BZ124" s="163"/>
      <c r="CA124" s="163"/>
      <c r="CB124" s="163"/>
      <c r="CC124" s="163"/>
      <c r="CD124" s="167"/>
      <c r="CE124" s="167"/>
      <c r="CF124" s="163"/>
      <c r="CG124" s="163"/>
      <c r="CH124" s="163"/>
      <c r="CI124" s="163"/>
      <c r="CJ124" s="163"/>
      <c r="CK124" s="174">
        <f>CJ124/Tabla1[[#This Row],[Meta 2024*]]</f>
        <v>0</v>
      </c>
      <c r="CL124" s="78"/>
      <c r="CO124" s="1">
        <f t="shared" si="0"/>
        <v>0</v>
      </c>
      <c r="CS124" s="104"/>
    </row>
    <row r="125" spans="1:97" ht="165" hidden="1" x14ac:dyDescent="0.25">
      <c r="A125" s="122" t="s">
        <v>441</v>
      </c>
      <c r="B125" s="106" t="s">
        <v>471</v>
      </c>
      <c r="C125" s="107" t="s">
        <v>472</v>
      </c>
      <c r="D125" s="17"/>
      <c r="E125" s="63"/>
      <c r="F125" s="123"/>
      <c r="G125" s="40">
        <v>0</v>
      </c>
      <c r="H125" s="17"/>
      <c r="I125" s="17"/>
      <c r="J125" s="17" t="s">
        <v>70</v>
      </c>
      <c r="K125" s="16">
        <v>0</v>
      </c>
      <c r="L125" s="16"/>
      <c r="M125" s="16"/>
      <c r="N125" s="16"/>
      <c r="O125" s="16"/>
      <c r="P125" s="139">
        <v>100</v>
      </c>
      <c r="Q125" s="17"/>
      <c r="R125" s="17"/>
      <c r="S125" s="17"/>
      <c r="T125" s="17"/>
      <c r="U125" s="139">
        <v>0</v>
      </c>
      <c r="V125" s="17"/>
      <c r="W125" s="17"/>
      <c r="X125" s="17"/>
      <c r="Y125" s="17"/>
      <c r="Z125" s="139">
        <v>0</v>
      </c>
      <c r="AA125" s="17"/>
      <c r="AB125" s="17"/>
      <c r="AC125" s="17"/>
      <c r="AD125" s="17"/>
      <c r="AE125" s="139">
        <v>100</v>
      </c>
      <c r="AF125" s="16" t="s">
        <v>94</v>
      </c>
      <c r="AG125" s="16" t="s">
        <v>342</v>
      </c>
      <c r="AH125" s="17"/>
      <c r="AI125" s="17"/>
      <c r="AJ125" s="27"/>
      <c r="AK125" s="27"/>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8"/>
      <c r="BM125" s="148"/>
      <c r="BN125" s="148"/>
      <c r="BO125" s="148"/>
      <c r="BP125" s="148"/>
      <c r="BQ125" s="148"/>
      <c r="BR125" s="148"/>
      <c r="BS125" s="148"/>
      <c r="BT125" s="148"/>
      <c r="BU125" s="148"/>
      <c r="BV125" s="148"/>
      <c r="BW125" s="163"/>
      <c r="BX125" s="163"/>
      <c r="BY125" s="163"/>
      <c r="BZ125" s="163"/>
      <c r="CA125" s="163"/>
      <c r="CB125" s="163"/>
      <c r="CC125" s="163"/>
      <c r="CD125" s="167"/>
      <c r="CE125" s="167"/>
      <c r="CF125" s="163"/>
      <c r="CG125" s="163"/>
      <c r="CH125" s="163"/>
      <c r="CI125" s="163"/>
      <c r="CJ125" s="163"/>
      <c r="CK125" s="174">
        <f>CJ125/Tabla1[[#This Row],[Meta 2024*]]</f>
        <v>0</v>
      </c>
      <c r="CL125" s="78"/>
      <c r="CO125" s="1">
        <f t="shared" si="0"/>
        <v>0</v>
      </c>
      <c r="CS125" s="104"/>
    </row>
    <row r="126" spans="1:97" ht="60" hidden="1" x14ac:dyDescent="0.25">
      <c r="A126" s="122" t="s">
        <v>441</v>
      </c>
      <c r="B126" s="106" t="s">
        <v>473</v>
      </c>
      <c r="C126" s="107" t="s">
        <v>474</v>
      </c>
      <c r="D126" s="17"/>
      <c r="E126" s="63"/>
      <c r="F126" s="123"/>
      <c r="G126" s="39">
        <v>0</v>
      </c>
      <c r="H126" s="17"/>
      <c r="I126" s="17"/>
      <c r="J126" s="17" t="s">
        <v>70</v>
      </c>
      <c r="K126" s="18">
        <v>1</v>
      </c>
      <c r="L126" s="18"/>
      <c r="M126" s="18"/>
      <c r="N126" s="18"/>
      <c r="O126" s="18"/>
      <c r="P126" s="139">
        <v>1</v>
      </c>
      <c r="Q126" s="17"/>
      <c r="R126" s="17"/>
      <c r="S126" s="17"/>
      <c r="T126" s="17"/>
      <c r="U126" s="139">
        <v>2</v>
      </c>
      <c r="V126" s="17"/>
      <c r="W126" s="17"/>
      <c r="X126" s="17"/>
      <c r="Y126" s="17"/>
      <c r="Z126" s="139">
        <v>2</v>
      </c>
      <c r="AA126" s="17"/>
      <c r="AB126" s="17"/>
      <c r="AC126" s="17"/>
      <c r="AD126" s="17"/>
      <c r="AE126" s="139">
        <v>6</v>
      </c>
      <c r="AF126" s="16" t="s">
        <v>353</v>
      </c>
      <c r="AG126" s="16" t="s">
        <v>123</v>
      </c>
      <c r="AH126" s="17"/>
      <c r="AI126" s="17"/>
      <c r="AJ126" s="27"/>
      <c r="AK126" s="27"/>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8"/>
      <c r="BM126" s="148"/>
      <c r="BN126" s="148"/>
      <c r="BO126" s="148"/>
      <c r="BP126" s="148"/>
      <c r="BQ126" s="148"/>
      <c r="BR126" s="148"/>
      <c r="BS126" s="148"/>
      <c r="BT126" s="148"/>
      <c r="BU126" s="148"/>
      <c r="BV126" s="148"/>
      <c r="BW126" s="163"/>
      <c r="BX126" s="163"/>
      <c r="BY126" s="163"/>
      <c r="BZ126" s="163"/>
      <c r="CA126" s="163"/>
      <c r="CB126" s="163"/>
      <c r="CC126" s="163"/>
      <c r="CD126" s="167"/>
      <c r="CE126" s="167"/>
      <c r="CF126" s="163"/>
      <c r="CG126" s="163"/>
      <c r="CH126" s="163"/>
      <c r="CI126" s="163"/>
      <c r="CJ126" s="163"/>
      <c r="CK126" s="174">
        <f>CJ126/Tabla1[[#This Row],[Meta 2024*]]</f>
        <v>0</v>
      </c>
      <c r="CL126" s="78"/>
      <c r="CO126" s="1">
        <f t="shared" si="0"/>
        <v>0</v>
      </c>
      <c r="CS126" s="104"/>
    </row>
    <row r="127" spans="1:97" ht="60" hidden="1" x14ac:dyDescent="0.25">
      <c r="A127" s="122" t="s">
        <v>441</v>
      </c>
      <c r="B127" s="106" t="s">
        <v>473</v>
      </c>
      <c r="C127" s="107" t="s">
        <v>475</v>
      </c>
      <c r="D127" s="17"/>
      <c r="E127" s="63"/>
      <c r="F127" s="123"/>
      <c r="G127" s="40">
        <v>153.345</v>
      </c>
      <c r="H127" s="17"/>
      <c r="I127" s="17"/>
      <c r="J127" s="17" t="s">
        <v>70</v>
      </c>
      <c r="K127" s="16">
        <v>128</v>
      </c>
      <c r="L127" s="16"/>
      <c r="M127" s="16"/>
      <c r="N127" s="16"/>
      <c r="O127" s="16"/>
      <c r="P127" s="139">
        <v>134</v>
      </c>
      <c r="Q127" s="17"/>
      <c r="R127" s="17"/>
      <c r="S127" s="17"/>
      <c r="T127" s="17"/>
      <c r="U127" s="139">
        <v>140</v>
      </c>
      <c r="V127" s="17"/>
      <c r="W127" s="17"/>
      <c r="X127" s="17"/>
      <c r="Y127" s="17"/>
      <c r="Z127" s="139">
        <v>148</v>
      </c>
      <c r="AA127" s="17"/>
      <c r="AB127" s="17"/>
      <c r="AC127" s="17"/>
      <c r="AD127" s="17"/>
      <c r="AE127" s="139">
        <v>550</v>
      </c>
      <c r="AF127" s="16" t="s">
        <v>106</v>
      </c>
      <c r="AG127" s="16" t="s">
        <v>106</v>
      </c>
      <c r="AH127" s="17"/>
      <c r="AI127" s="17"/>
      <c r="AJ127" s="27"/>
      <c r="AK127" s="27"/>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8"/>
      <c r="BM127" s="148"/>
      <c r="BN127" s="148"/>
      <c r="BO127" s="148"/>
      <c r="BP127" s="148"/>
      <c r="BQ127" s="148"/>
      <c r="BR127" s="148"/>
      <c r="BS127" s="148"/>
      <c r="BT127" s="148"/>
      <c r="BU127" s="148"/>
      <c r="BV127" s="148"/>
      <c r="BW127" s="163"/>
      <c r="BX127" s="163"/>
      <c r="BY127" s="163"/>
      <c r="BZ127" s="163"/>
      <c r="CA127" s="163"/>
      <c r="CB127" s="163"/>
      <c r="CC127" s="163"/>
      <c r="CD127" s="167"/>
      <c r="CE127" s="167"/>
      <c r="CF127" s="163"/>
      <c r="CG127" s="163"/>
      <c r="CH127" s="163"/>
      <c r="CI127" s="163"/>
      <c r="CJ127" s="163"/>
      <c r="CK127" s="174">
        <f>CJ127/Tabla1[[#This Row],[Meta 2024*]]</f>
        <v>0</v>
      </c>
      <c r="CL127" s="78"/>
      <c r="CO127" s="1">
        <f t="shared" si="0"/>
        <v>0</v>
      </c>
      <c r="CS127" s="104"/>
    </row>
    <row r="128" spans="1:97" ht="60" hidden="1" x14ac:dyDescent="0.25">
      <c r="A128" s="122" t="s">
        <v>441</v>
      </c>
      <c r="B128" s="106" t="s">
        <v>473</v>
      </c>
      <c r="C128" s="107" t="s">
        <v>476</v>
      </c>
      <c r="D128" s="17"/>
      <c r="E128" s="63"/>
      <c r="F128" s="123"/>
      <c r="G128" s="40">
        <v>1.474</v>
      </c>
      <c r="H128" s="17"/>
      <c r="I128" s="17"/>
      <c r="J128" s="17" t="s">
        <v>70</v>
      </c>
      <c r="K128" s="16">
        <v>2</v>
      </c>
      <c r="L128" s="16"/>
      <c r="M128" s="16"/>
      <c r="N128" s="16"/>
      <c r="O128" s="16"/>
      <c r="P128" s="139">
        <v>2.2000000000000002</v>
      </c>
      <c r="Q128" s="17"/>
      <c r="R128" s="17"/>
      <c r="S128" s="17"/>
      <c r="T128" s="17"/>
      <c r="U128" s="139">
        <v>2.33</v>
      </c>
      <c r="V128" s="17"/>
      <c r="W128" s="17"/>
      <c r="X128" s="17"/>
      <c r="Y128" s="17"/>
      <c r="Z128" s="139">
        <v>2.4</v>
      </c>
      <c r="AA128" s="17"/>
      <c r="AB128" s="17"/>
      <c r="AC128" s="17"/>
      <c r="AD128" s="17"/>
      <c r="AE128" s="139">
        <v>8.93</v>
      </c>
      <c r="AF128" s="16" t="s">
        <v>106</v>
      </c>
      <c r="AG128" s="16" t="s">
        <v>106</v>
      </c>
      <c r="AH128" s="17"/>
      <c r="AI128" s="17"/>
      <c r="AJ128" s="27"/>
      <c r="AK128" s="27"/>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8"/>
      <c r="BM128" s="148"/>
      <c r="BN128" s="148"/>
      <c r="BO128" s="148"/>
      <c r="BP128" s="148"/>
      <c r="BQ128" s="148"/>
      <c r="BR128" s="148"/>
      <c r="BS128" s="148"/>
      <c r="BT128" s="148"/>
      <c r="BU128" s="148"/>
      <c r="BV128" s="148"/>
      <c r="BW128" s="163"/>
      <c r="BX128" s="163"/>
      <c r="BY128" s="163"/>
      <c r="BZ128" s="163"/>
      <c r="CA128" s="163"/>
      <c r="CB128" s="163"/>
      <c r="CC128" s="163"/>
      <c r="CD128" s="167"/>
      <c r="CE128" s="167"/>
      <c r="CF128" s="163"/>
      <c r="CG128" s="163"/>
      <c r="CH128" s="163"/>
      <c r="CI128" s="163"/>
      <c r="CJ128" s="163"/>
      <c r="CK128" s="174">
        <f>CJ128/Tabla1[[#This Row],[Meta 2024*]]</f>
        <v>0</v>
      </c>
      <c r="CL128" s="78"/>
      <c r="CO128" s="1">
        <f t="shared" si="0"/>
        <v>0</v>
      </c>
      <c r="CS128" s="104"/>
    </row>
    <row r="129" spans="1:97" ht="60" hidden="1" x14ac:dyDescent="0.25">
      <c r="A129" s="122" t="s">
        <v>441</v>
      </c>
      <c r="B129" s="106" t="s">
        <v>477</v>
      </c>
      <c r="C129" s="107" t="s">
        <v>478</v>
      </c>
      <c r="D129" s="17"/>
      <c r="E129" s="63"/>
      <c r="F129" s="123"/>
      <c r="G129" s="40">
        <v>5</v>
      </c>
      <c r="H129" s="17"/>
      <c r="I129" s="17"/>
      <c r="J129" s="17" t="s">
        <v>70</v>
      </c>
      <c r="K129" s="16">
        <v>12</v>
      </c>
      <c r="L129" s="16"/>
      <c r="M129" s="16"/>
      <c r="N129" s="16"/>
      <c r="O129" s="16"/>
      <c r="P129" s="139">
        <v>14</v>
      </c>
      <c r="Q129" s="17"/>
      <c r="R129" s="17"/>
      <c r="S129" s="17"/>
      <c r="T129" s="17"/>
      <c r="U129" s="139">
        <v>16</v>
      </c>
      <c r="V129" s="17"/>
      <c r="W129" s="17"/>
      <c r="X129" s="17"/>
      <c r="Y129" s="17"/>
      <c r="Z129" s="139">
        <v>18</v>
      </c>
      <c r="AA129" s="17"/>
      <c r="AB129" s="17"/>
      <c r="AC129" s="17"/>
      <c r="AD129" s="17"/>
      <c r="AE129" s="139">
        <v>60</v>
      </c>
      <c r="AF129" s="16" t="s">
        <v>106</v>
      </c>
      <c r="AG129" s="16" t="s">
        <v>106</v>
      </c>
      <c r="AH129" s="17"/>
      <c r="AI129" s="17"/>
      <c r="AJ129" s="27"/>
      <c r="AK129" s="27"/>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8"/>
      <c r="BM129" s="148"/>
      <c r="BN129" s="148"/>
      <c r="BO129" s="148"/>
      <c r="BP129" s="148"/>
      <c r="BQ129" s="148"/>
      <c r="BR129" s="148"/>
      <c r="BS129" s="148"/>
      <c r="BT129" s="148"/>
      <c r="BU129" s="148"/>
      <c r="BV129" s="148"/>
      <c r="BW129" s="163"/>
      <c r="BX129" s="163"/>
      <c r="BY129" s="163"/>
      <c r="BZ129" s="163"/>
      <c r="CA129" s="163"/>
      <c r="CB129" s="163"/>
      <c r="CC129" s="163"/>
      <c r="CD129" s="167"/>
      <c r="CE129" s="167"/>
      <c r="CF129" s="163"/>
      <c r="CG129" s="163"/>
      <c r="CH129" s="163"/>
      <c r="CI129" s="163"/>
      <c r="CJ129" s="163"/>
      <c r="CK129" s="174">
        <f>CJ129/Tabla1[[#This Row],[Meta 2024*]]</f>
        <v>0</v>
      </c>
      <c r="CL129" s="78"/>
      <c r="CO129" s="1">
        <f t="shared" ref="CO129:CO187" si="1">LEN(BZ129)</f>
        <v>0</v>
      </c>
      <c r="CS129" s="104"/>
    </row>
    <row r="130" spans="1:97" ht="135" hidden="1" x14ac:dyDescent="0.25">
      <c r="A130" s="122" t="s">
        <v>479</v>
      </c>
      <c r="B130" s="285" t="s">
        <v>480</v>
      </c>
      <c r="C130" s="179" t="s">
        <v>481</v>
      </c>
      <c r="D130" s="17"/>
      <c r="E130" s="63"/>
      <c r="F130" s="123"/>
      <c r="G130" s="43">
        <v>1</v>
      </c>
      <c r="H130" s="17"/>
      <c r="I130" s="17"/>
      <c r="J130" s="17" t="s">
        <v>70</v>
      </c>
      <c r="K130" s="17">
        <v>1</v>
      </c>
      <c r="L130" s="17"/>
      <c r="M130" s="17"/>
      <c r="N130" s="17"/>
      <c r="O130" s="17"/>
      <c r="P130" s="139">
        <v>1</v>
      </c>
      <c r="Q130" s="17"/>
      <c r="R130" s="17"/>
      <c r="S130" s="17"/>
      <c r="T130" s="17"/>
      <c r="U130" s="139">
        <v>1</v>
      </c>
      <c r="V130" s="17"/>
      <c r="W130" s="17"/>
      <c r="X130" s="17"/>
      <c r="Y130" s="17"/>
      <c r="Z130" s="139">
        <v>1</v>
      </c>
      <c r="AA130" s="17"/>
      <c r="AB130" s="17"/>
      <c r="AC130" s="17"/>
      <c r="AD130" s="17"/>
      <c r="AE130" s="139">
        <v>4</v>
      </c>
      <c r="AF130" s="16" t="s">
        <v>94</v>
      </c>
      <c r="AG130" s="17" t="s">
        <v>482</v>
      </c>
      <c r="AH130" s="17"/>
      <c r="AI130" s="17"/>
      <c r="AJ130" s="27"/>
      <c r="AK130" s="27"/>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8"/>
      <c r="BM130" s="148"/>
      <c r="BN130" s="148"/>
      <c r="BO130" s="148"/>
      <c r="BP130" s="148"/>
      <c r="BQ130" s="148"/>
      <c r="BR130" s="148"/>
      <c r="BS130" s="148"/>
      <c r="BT130" s="148"/>
      <c r="BU130" s="148"/>
      <c r="BV130" s="148"/>
      <c r="BW130" s="163"/>
      <c r="BX130" s="163"/>
      <c r="BY130" s="163"/>
      <c r="BZ130" s="163"/>
      <c r="CA130" s="163"/>
      <c r="CB130" s="163"/>
      <c r="CC130" s="163"/>
      <c r="CD130" s="167"/>
      <c r="CE130" s="167"/>
      <c r="CF130" s="163"/>
      <c r="CG130" s="163"/>
      <c r="CH130" s="163"/>
      <c r="CI130" s="163"/>
      <c r="CJ130" s="163"/>
      <c r="CK130" s="174">
        <f>CJ130/Tabla1[[#This Row],[Meta 2024*]]</f>
        <v>0</v>
      </c>
      <c r="CL130" s="78"/>
      <c r="CO130" s="1">
        <f t="shared" si="1"/>
        <v>0</v>
      </c>
      <c r="CS130" s="104"/>
    </row>
    <row r="131" spans="1:97" ht="150" hidden="1" x14ac:dyDescent="0.25">
      <c r="A131" s="122" t="s">
        <v>479</v>
      </c>
      <c r="B131" s="285" t="s">
        <v>483</v>
      </c>
      <c r="C131" s="108" t="s">
        <v>484</v>
      </c>
      <c r="D131" s="17"/>
      <c r="E131" s="63"/>
      <c r="F131" s="123"/>
      <c r="G131" s="43">
        <v>1</v>
      </c>
      <c r="H131" s="17"/>
      <c r="I131" s="17"/>
      <c r="J131" s="17" t="s">
        <v>70</v>
      </c>
      <c r="K131" s="17">
        <v>1</v>
      </c>
      <c r="L131" s="17"/>
      <c r="M131" s="17"/>
      <c r="N131" s="17"/>
      <c r="O131" s="17"/>
      <c r="P131" s="139">
        <v>1</v>
      </c>
      <c r="Q131" s="17"/>
      <c r="R131" s="17"/>
      <c r="S131" s="17"/>
      <c r="T131" s="17"/>
      <c r="U131" s="139">
        <v>1</v>
      </c>
      <c r="V131" s="17"/>
      <c r="W131" s="17"/>
      <c r="X131" s="17"/>
      <c r="Y131" s="17"/>
      <c r="Z131" s="139">
        <v>1</v>
      </c>
      <c r="AA131" s="17"/>
      <c r="AB131" s="17"/>
      <c r="AC131" s="17"/>
      <c r="AD131" s="17"/>
      <c r="AE131" s="139">
        <v>4</v>
      </c>
      <c r="AF131" s="16" t="s">
        <v>94</v>
      </c>
      <c r="AG131" s="17" t="s">
        <v>482</v>
      </c>
      <c r="AH131" s="17"/>
      <c r="AI131" s="17"/>
      <c r="AJ131" s="27"/>
      <c r="AK131" s="27"/>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8"/>
      <c r="BM131" s="148"/>
      <c r="BN131" s="148"/>
      <c r="BO131" s="148"/>
      <c r="BP131" s="148"/>
      <c r="BQ131" s="148"/>
      <c r="BR131" s="148"/>
      <c r="BS131" s="148"/>
      <c r="BT131" s="148"/>
      <c r="BU131" s="148"/>
      <c r="BV131" s="148"/>
      <c r="BW131" s="163"/>
      <c r="BX131" s="163"/>
      <c r="BY131" s="163"/>
      <c r="BZ131" s="163"/>
      <c r="CA131" s="163"/>
      <c r="CB131" s="163"/>
      <c r="CC131" s="163"/>
      <c r="CD131" s="167"/>
      <c r="CE131" s="167"/>
      <c r="CF131" s="163"/>
      <c r="CG131" s="163"/>
      <c r="CH131" s="163"/>
      <c r="CI131" s="163"/>
      <c r="CJ131" s="163"/>
      <c r="CK131" s="174">
        <f>CJ131/Tabla1[[#This Row],[Meta 2024*]]</f>
        <v>0</v>
      </c>
      <c r="CL131" s="78"/>
      <c r="CO131" s="1">
        <f t="shared" si="1"/>
        <v>0</v>
      </c>
      <c r="CS131" s="104"/>
    </row>
    <row r="132" spans="1:97" ht="315" hidden="1" x14ac:dyDescent="0.25">
      <c r="A132" s="122" t="s">
        <v>479</v>
      </c>
      <c r="B132" s="285" t="s">
        <v>485</v>
      </c>
      <c r="C132" s="108" t="s">
        <v>486</v>
      </c>
      <c r="D132" s="17"/>
      <c r="E132" s="63"/>
      <c r="F132" s="123"/>
      <c r="G132" s="43">
        <v>0</v>
      </c>
      <c r="H132" s="17"/>
      <c r="I132" s="17"/>
      <c r="J132" s="17" t="s">
        <v>70</v>
      </c>
      <c r="K132" s="17">
        <v>8</v>
      </c>
      <c r="L132" s="17"/>
      <c r="M132" s="17"/>
      <c r="N132" s="17"/>
      <c r="O132" s="17"/>
      <c r="P132" s="139">
        <v>8</v>
      </c>
      <c r="Q132" s="17"/>
      <c r="R132" s="17"/>
      <c r="S132" s="17"/>
      <c r="T132" s="17"/>
      <c r="U132" s="139">
        <v>8</v>
      </c>
      <c r="V132" s="17"/>
      <c r="W132" s="17"/>
      <c r="X132" s="17"/>
      <c r="Y132" s="17"/>
      <c r="Z132" s="139">
        <v>8</v>
      </c>
      <c r="AA132" s="17"/>
      <c r="AB132" s="17"/>
      <c r="AC132" s="17"/>
      <c r="AD132" s="17"/>
      <c r="AE132" s="139">
        <v>32</v>
      </c>
      <c r="AF132" s="16" t="s">
        <v>94</v>
      </c>
      <c r="AG132" s="17" t="s">
        <v>482</v>
      </c>
      <c r="AH132" s="17"/>
      <c r="AI132" s="17"/>
      <c r="AJ132" s="27"/>
      <c r="AK132" s="27"/>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8"/>
      <c r="BM132" s="148"/>
      <c r="BN132" s="148"/>
      <c r="BO132" s="148"/>
      <c r="BP132" s="148"/>
      <c r="BQ132" s="148"/>
      <c r="BR132" s="148"/>
      <c r="BS132" s="148"/>
      <c r="BT132" s="148"/>
      <c r="BU132" s="148"/>
      <c r="BV132" s="148"/>
      <c r="BW132" s="163"/>
      <c r="BX132" s="163"/>
      <c r="BY132" s="163"/>
      <c r="BZ132" s="163"/>
      <c r="CA132" s="163"/>
      <c r="CB132" s="163"/>
      <c r="CC132" s="163"/>
      <c r="CD132" s="167"/>
      <c r="CE132" s="167"/>
      <c r="CF132" s="163"/>
      <c r="CG132" s="163"/>
      <c r="CH132" s="163"/>
      <c r="CI132" s="163"/>
      <c r="CJ132" s="163"/>
      <c r="CK132" s="174">
        <f>CJ132/Tabla1[[#This Row],[Meta 2024*]]</f>
        <v>0</v>
      </c>
      <c r="CL132" s="78"/>
      <c r="CO132" s="1">
        <f t="shared" si="1"/>
        <v>0</v>
      </c>
      <c r="CS132" s="104"/>
    </row>
    <row r="133" spans="1:97" ht="135" hidden="1" x14ac:dyDescent="0.25">
      <c r="A133" s="122" t="s">
        <v>479</v>
      </c>
      <c r="B133" s="109" t="s">
        <v>487</v>
      </c>
      <c r="C133" s="179" t="s">
        <v>488</v>
      </c>
      <c r="D133" s="17"/>
      <c r="E133" s="63"/>
      <c r="F133" s="123"/>
      <c r="G133" s="37">
        <v>0</v>
      </c>
      <c r="H133" s="17"/>
      <c r="I133" s="17"/>
      <c r="J133" s="17" t="s">
        <v>70</v>
      </c>
      <c r="K133" s="27" t="s">
        <v>97</v>
      </c>
      <c r="L133" s="27"/>
      <c r="M133" s="27"/>
      <c r="N133" s="27"/>
      <c r="O133" s="27"/>
      <c r="P133" s="139" t="s">
        <v>97</v>
      </c>
      <c r="Q133" s="17"/>
      <c r="R133" s="17"/>
      <c r="S133" s="17"/>
      <c r="T133" s="17"/>
      <c r="U133" s="139" t="s">
        <v>97</v>
      </c>
      <c r="V133" s="17"/>
      <c r="W133" s="17"/>
      <c r="X133" s="17"/>
      <c r="Y133" s="17"/>
      <c r="Z133" s="139" t="s">
        <v>97</v>
      </c>
      <c r="AA133" s="17"/>
      <c r="AB133" s="17"/>
      <c r="AC133" s="17"/>
      <c r="AD133" s="17"/>
      <c r="AE133" s="139" t="s">
        <v>97</v>
      </c>
      <c r="AF133" s="27" t="s">
        <v>489</v>
      </c>
      <c r="AG133" s="27" t="s">
        <v>490</v>
      </c>
      <c r="AH133" s="17"/>
      <c r="AI133" s="17"/>
      <c r="AJ133" s="27"/>
      <c r="AK133" s="27"/>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8"/>
      <c r="BM133" s="148"/>
      <c r="BN133" s="148"/>
      <c r="BO133" s="148"/>
      <c r="BP133" s="148"/>
      <c r="BQ133" s="148"/>
      <c r="BR133" s="148"/>
      <c r="BS133" s="148"/>
      <c r="BT133" s="148"/>
      <c r="BU133" s="148"/>
      <c r="BV133" s="148"/>
      <c r="BW133" s="163"/>
      <c r="BX133" s="163"/>
      <c r="BY133" s="163"/>
      <c r="BZ133" s="163"/>
      <c r="CA133" s="163"/>
      <c r="CB133" s="163"/>
      <c r="CC133" s="163"/>
      <c r="CD133" s="167"/>
      <c r="CE133" s="167"/>
      <c r="CF133" s="163"/>
      <c r="CG133" s="163"/>
      <c r="CH133" s="163"/>
      <c r="CI133" s="163"/>
      <c r="CJ133" s="163"/>
      <c r="CK133" s="174" t="e">
        <f>CJ133/Tabla1[[#This Row],[Meta 2024*]]</f>
        <v>#VALUE!</v>
      </c>
      <c r="CL133" s="78"/>
      <c r="CO133" s="1">
        <f t="shared" si="1"/>
        <v>0</v>
      </c>
      <c r="CS133" s="104"/>
    </row>
    <row r="134" spans="1:97" ht="105" hidden="1" x14ac:dyDescent="0.25">
      <c r="A134" s="122" t="s">
        <v>479</v>
      </c>
      <c r="B134" s="109" t="s">
        <v>491</v>
      </c>
      <c r="C134" s="179" t="s">
        <v>492</v>
      </c>
      <c r="D134" s="17"/>
      <c r="E134" s="63"/>
      <c r="F134" s="123"/>
      <c r="G134" s="196">
        <v>0</v>
      </c>
      <c r="H134" s="17"/>
      <c r="I134" s="17"/>
      <c r="J134" s="17" t="s">
        <v>70</v>
      </c>
      <c r="K134" s="27" t="s">
        <v>493</v>
      </c>
      <c r="L134" s="27"/>
      <c r="M134" s="27"/>
      <c r="N134" s="27"/>
      <c r="O134" s="27"/>
      <c r="P134" s="139" t="s">
        <v>493</v>
      </c>
      <c r="Q134" s="17"/>
      <c r="R134" s="17"/>
      <c r="S134" s="17"/>
      <c r="T134" s="17"/>
      <c r="U134" s="139" t="s">
        <v>493</v>
      </c>
      <c r="V134" s="17"/>
      <c r="W134" s="17"/>
      <c r="X134" s="17"/>
      <c r="Y134" s="17"/>
      <c r="Z134" s="139" t="s">
        <v>493</v>
      </c>
      <c r="AA134" s="17"/>
      <c r="AB134" s="17"/>
      <c r="AC134" s="17"/>
      <c r="AD134" s="17"/>
      <c r="AE134" s="139" t="s">
        <v>493</v>
      </c>
      <c r="AF134" s="16" t="s">
        <v>494</v>
      </c>
      <c r="AG134" s="27" t="s">
        <v>97</v>
      </c>
      <c r="AH134" s="17"/>
      <c r="AI134" s="17"/>
      <c r="AJ134" s="27"/>
      <c r="AK134" s="27"/>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8"/>
      <c r="BM134" s="148"/>
      <c r="BN134" s="148"/>
      <c r="BO134" s="148"/>
      <c r="BP134" s="148"/>
      <c r="BQ134" s="148"/>
      <c r="BR134" s="148"/>
      <c r="BS134" s="148"/>
      <c r="BT134" s="148"/>
      <c r="BU134" s="148"/>
      <c r="BV134" s="148"/>
      <c r="BW134" s="163"/>
      <c r="BX134" s="163"/>
      <c r="BY134" s="163"/>
      <c r="BZ134" s="163"/>
      <c r="CA134" s="163"/>
      <c r="CB134" s="163"/>
      <c r="CC134" s="163"/>
      <c r="CD134" s="167"/>
      <c r="CE134" s="167"/>
      <c r="CF134" s="163"/>
      <c r="CG134" s="163"/>
      <c r="CH134" s="163"/>
      <c r="CI134" s="163"/>
      <c r="CJ134" s="163"/>
      <c r="CK134" s="174" t="e">
        <f>CJ134/Tabla1[[#This Row],[Meta 2024*]]</f>
        <v>#VALUE!</v>
      </c>
      <c r="CL134" s="78"/>
      <c r="CO134" s="1">
        <f t="shared" si="1"/>
        <v>0</v>
      </c>
      <c r="CS134" s="104"/>
    </row>
    <row r="135" spans="1:97" s="2" customFormat="1" ht="75.75" hidden="1" customHeight="1" x14ac:dyDescent="0.25">
      <c r="A135" s="25" t="s">
        <v>479</v>
      </c>
      <c r="B135" s="25" t="s">
        <v>495</v>
      </c>
      <c r="C135" s="25" t="s">
        <v>496</v>
      </c>
      <c r="D135" s="180" t="s">
        <v>497</v>
      </c>
      <c r="E135" s="185" t="s">
        <v>259</v>
      </c>
      <c r="F135" s="186" t="s">
        <v>229</v>
      </c>
      <c r="G135" s="197">
        <v>0.99180000000000001</v>
      </c>
      <c r="H135" s="198">
        <v>44926</v>
      </c>
      <c r="I135" s="128" t="s">
        <v>230</v>
      </c>
      <c r="J135" s="128" t="s">
        <v>70</v>
      </c>
      <c r="K135" s="199">
        <v>100</v>
      </c>
      <c r="L135" s="187">
        <v>27.17</v>
      </c>
      <c r="M135" s="187">
        <v>57.18</v>
      </c>
      <c r="N135" s="187">
        <v>78.510000000000005</v>
      </c>
      <c r="O135" s="187">
        <v>100</v>
      </c>
      <c r="P135" s="199">
        <v>100</v>
      </c>
      <c r="Q135" s="199">
        <v>25</v>
      </c>
      <c r="R135" s="128">
        <v>38</v>
      </c>
      <c r="S135" s="128">
        <v>47</v>
      </c>
      <c r="T135" s="128">
        <v>100</v>
      </c>
      <c r="U135" s="199">
        <v>100</v>
      </c>
      <c r="V135" s="128"/>
      <c r="W135" s="128"/>
      <c r="X135" s="128"/>
      <c r="Y135" s="128"/>
      <c r="Z135" s="199">
        <v>100</v>
      </c>
      <c r="AA135" s="128"/>
      <c r="AB135" s="128"/>
      <c r="AC135" s="128"/>
      <c r="AD135" s="128"/>
      <c r="AE135" s="199">
        <v>100</v>
      </c>
      <c r="AF135" s="128" t="s">
        <v>233</v>
      </c>
      <c r="AG135" s="128" t="s">
        <v>498</v>
      </c>
      <c r="AH135" s="128" t="s">
        <v>499</v>
      </c>
      <c r="AI135" s="128" t="s">
        <v>499</v>
      </c>
      <c r="AJ135" s="219"/>
      <c r="AK135" s="219"/>
      <c r="AL135" s="227"/>
      <c r="AM135" s="227"/>
      <c r="AN135" s="227"/>
      <c r="AO135" s="227"/>
      <c r="AP135" s="227"/>
      <c r="AQ135" s="227"/>
      <c r="AR135" s="227"/>
      <c r="AS135" s="227"/>
      <c r="AT135" s="227"/>
      <c r="AU135" s="227"/>
      <c r="AV135" s="227"/>
      <c r="AW135" s="227"/>
      <c r="AX135" s="227"/>
      <c r="AY135" s="227"/>
      <c r="AZ135" s="227"/>
      <c r="BA135" s="227"/>
      <c r="BB135" s="227"/>
      <c r="BC135" s="227"/>
      <c r="BD135" s="227"/>
      <c r="BE135" s="227"/>
      <c r="BF135" s="227"/>
      <c r="BG135" s="227"/>
      <c r="BH135" s="231"/>
      <c r="BI135" s="157"/>
      <c r="BJ135" s="231"/>
      <c r="BK135" s="231"/>
      <c r="BL135" s="242"/>
      <c r="BM135" s="242"/>
      <c r="BN135" s="242"/>
      <c r="BO135" s="242"/>
      <c r="BP135" s="242"/>
      <c r="BQ135" s="242"/>
      <c r="BR135" s="242"/>
      <c r="BS135" s="242"/>
      <c r="BT135" s="242"/>
      <c r="BU135" s="242"/>
      <c r="BV135" s="242"/>
      <c r="BW135" s="258"/>
      <c r="BX135" s="258"/>
      <c r="BY135" s="258"/>
      <c r="BZ135" s="258"/>
      <c r="CA135" s="258"/>
      <c r="CB135" s="258"/>
      <c r="CC135" s="258"/>
      <c r="CD135" s="261"/>
      <c r="CE135" s="261"/>
      <c r="CF135" s="258"/>
      <c r="CG135" s="258"/>
      <c r="CH135" s="270"/>
      <c r="CI135" s="270"/>
      <c r="CJ135" s="270"/>
      <c r="CK135" s="174">
        <f>CJ135/Tabla1[[#This Row],[Meta 2024*]]</f>
        <v>0</v>
      </c>
      <c r="CL135" s="271"/>
      <c r="CM135" s="103" t="s">
        <v>259</v>
      </c>
      <c r="CO135" s="1">
        <f t="shared" si="1"/>
        <v>0</v>
      </c>
      <c r="CS135" s="104"/>
    </row>
    <row r="136" spans="1:97" s="3" customFormat="1" ht="165" hidden="1" x14ac:dyDescent="0.25">
      <c r="A136" s="181" t="s">
        <v>479</v>
      </c>
      <c r="B136" s="182" t="s">
        <v>500</v>
      </c>
      <c r="C136" s="44" t="s">
        <v>501</v>
      </c>
      <c r="D136" s="43"/>
      <c r="E136" s="188"/>
      <c r="F136" s="189"/>
      <c r="G136" s="44">
        <v>0</v>
      </c>
      <c r="H136" s="43"/>
      <c r="I136" s="43"/>
      <c r="J136" s="43" t="s">
        <v>70</v>
      </c>
      <c r="K136" s="44" t="s">
        <v>502</v>
      </c>
      <c r="L136" s="44"/>
      <c r="M136" s="44"/>
      <c r="N136" s="44"/>
      <c r="O136" s="44"/>
      <c r="P136" s="213" t="s">
        <v>502</v>
      </c>
      <c r="Q136" s="43"/>
      <c r="R136" s="43"/>
      <c r="S136" s="43"/>
      <c r="T136" s="43"/>
      <c r="U136" s="213">
        <v>0</v>
      </c>
      <c r="V136" s="43"/>
      <c r="W136" s="43"/>
      <c r="X136" s="43"/>
      <c r="Y136" s="43"/>
      <c r="Z136" s="213">
        <v>0</v>
      </c>
      <c r="AA136" s="43"/>
      <c r="AB136" s="43"/>
      <c r="AC136" s="43"/>
      <c r="AD136" s="43"/>
      <c r="AE136" s="213">
        <v>1</v>
      </c>
      <c r="AF136" s="44" t="s">
        <v>118</v>
      </c>
      <c r="AG136" s="44" t="s">
        <v>503</v>
      </c>
      <c r="AH136" s="43"/>
      <c r="AI136" s="43"/>
      <c r="AJ136" s="37"/>
      <c r="AK136" s="37"/>
      <c r="AL136" s="228"/>
      <c r="AM136" s="228"/>
      <c r="AN136" s="228"/>
      <c r="AO136" s="228"/>
      <c r="AP136" s="228"/>
      <c r="AQ136" s="228"/>
      <c r="AR136" s="228"/>
      <c r="AS136" s="228"/>
      <c r="AT136" s="228"/>
      <c r="AU136" s="228"/>
      <c r="AV136" s="228"/>
      <c r="AW136" s="228"/>
      <c r="AX136" s="228"/>
      <c r="AY136" s="228"/>
      <c r="AZ136" s="228"/>
      <c r="BA136" s="228"/>
      <c r="BB136" s="228"/>
      <c r="BC136" s="228"/>
      <c r="BD136" s="228"/>
      <c r="BE136" s="228"/>
      <c r="BF136" s="228"/>
      <c r="BG136" s="228"/>
      <c r="BH136" s="228"/>
      <c r="BI136" s="146"/>
      <c r="BJ136" s="228"/>
      <c r="BK136" s="228"/>
      <c r="BL136" s="243"/>
      <c r="BM136" s="243"/>
      <c r="BN136" s="243"/>
      <c r="BO136" s="243"/>
      <c r="BP136" s="243"/>
      <c r="BQ136" s="243"/>
      <c r="BR136" s="243"/>
      <c r="BS136" s="243"/>
      <c r="BT136" s="243"/>
      <c r="BU136" s="243"/>
      <c r="BV136" s="243"/>
      <c r="BW136" s="259"/>
      <c r="BX136" s="259"/>
      <c r="BY136" s="259"/>
      <c r="BZ136" s="259"/>
      <c r="CA136" s="259"/>
      <c r="CB136" s="259"/>
      <c r="CC136" s="259"/>
      <c r="CD136" s="167"/>
      <c r="CE136" s="167"/>
      <c r="CF136" s="259"/>
      <c r="CG136" s="259"/>
      <c r="CH136" s="259"/>
      <c r="CI136" s="259"/>
      <c r="CJ136" s="259"/>
      <c r="CK136" s="174" t="e">
        <f>CJ136/Tabla1[[#This Row],[Meta 2024*]]</f>
        <v>#VALUE!</v>
      </c>
      <c r="CL136" s="272"/>
      <c r="CM136" s="10"/>
      <c r="CO136" s="1">
        <f t="shared" si="1"/>
        <v>0</v>
      </c>
      <c r="CS136" s="104"/>
    </row>
    <row r="137" spans="1:97" s="3" customFormat="1" ht="60" hidden="1" x14ac:dyDescent="0.25">
      <c r="A137" s="181" t="s">
        <v>479</v>
      </c>
      <c r="B137" s="182" t="s">
        <v>504</v>
      </c>
      <c r="C137" s="44" t="s">
        <v>505</v>
      </c>
      <c r="D137" s="43"/>
      <c r="E137" s="188"/>
      <c r="F137" s="189"/>
      <c r="G137" s="44">
        <v>0</v>
      </c>
      <c r="H137" s="43"/>
      <c r="I137" s="43"/>
      <c r="J137" s="43" t="s">
        <v>70</v>
      </c>
      <c r="K137" s="44">
        <v>0</v>
      </c>
      <c r="L137" s="44"/>
      <c r="M137" s="44"/>
      <c r="N137" s="44"/>
      <c r="O137" s="44"/>
      <c r="P137" s="213" t="s">
        <v>506</v>
      </c>
      <c r="Q137" s="43"/>
      <c r="R137" s="43"/>
      <c r="S137" s="43"/>
      <c r="T137" s="43"/>
      <c r="U137" s="213" t="s">
        <v>507</v>
      </c>
      <c r="V137" s="43"/>
      <c r="W137" s="43"/>
      <c r="X137" s="43"/>
      <c r="Y137" s="43"/>
      <c r="Z137" s="213">
        <v>0</v>
      </c>
      <c r="AA137" s="43"/>
      <c r="AB137" s="43"/>
      <c r="AC137" s="43"/>
      <c r="AD137" s="43"/>
      <c r="AE137" s="213">
        <v>1</v>
      </c>
      <c r="AF137" s="44" t="s">
        <v>118</v>
      </c>
      <c r="AG137" s="44" t="s">
        <v>503</v>
      </c>
      <c r="AH137" s="43"/>
      <c r="AI137" s="43"/>
      <c r="AJ137" s="37"/>
      <c r="AK137" s="37"/>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146"/>
      <c r="BJ137" s="228"/>
      <c r="BK137" s="228"/>
      <c r="BL137" s="243"/>
      <c r="BM137" s="243"/>
      <c r="BN137" s="243"/>
      <c r="BO137" s="243"/>
      <c r="BP137" s="243"/>
      <c r="BQ137" s="243"/>
      <c r="BR137" s="243"/>
      <c r="BS137" s="243"/>
      <c r="BT137" s="243"/>
      <c r="BU137" s="243"/>
      <c r="BV137" s="243"/>
      <c r="BW137" s="259"/>
      <c r="BX137" s="259"/>
      <c r="BY137" s="259"/>
      <c r="BZ137" s="259"/>
      <c r="CA137" s="259"/>
      <c r="CB137" s="259"/>
      <c r="CC137" s="259"/>
      <c r="CD137" s="167"/>
      <c r="CE137" s="167"/>
      <c r="CF137" s="259"/>
      <c r="CG137" s="259"/>
      <c r="CH137" s="259"/>
      <c r="CI137" s="259"/>
      <c r="CJ137" s="259"/>
      <c r="CK137" s="174" t="e">
        <f>CJ137/Tabla1[[#This Row],[Meta 2024*]]</f>
        <v>#VALUE!</v>
      </c>
      <c r="CL137" s="272"/>
      <c r="CM137" s="10"/>
      <c r="CO137" s="1">
        <f t="shared" si="1"/>
        <v>0</v>
      </c>
      <c r="CS137" s="104"/>
    </row>
    <row r="138" spans="1:97" s="3" customFormat="1" ht="60" hidden="1" x14ac:dyDescent="0.25">
      <c r="A138" s="181" t="s">
        <v>479</v>
      </c>
      <c r="B138" s="182" t="s">
        <v>508</v>
      </c>
      <c r="C138" s="44" t="s">
        <v>509</v>
      </c>
      <c r="D138" s="43"/>
      <c r="E138" s="188"/>
      <c r="F138" s="189"/>
      <c r="G138" s="44">
        <v>0</v>
      </c>
      <c r="H138" s="43"/>
      <c r="I138" s="43"/>
      <c r="J138" s="43" t="s">
        <v>70</v>
      </c>
      <c r="K138" s="44">
        <v>0</v>
      </c>
      <c r="L138" s="44"/>
      <c r="M138" s="44"/>
      <c r="N138" s="44"/>
      <c r="O138" s="44"/>
      <c r="P138" s="213">
        <v>0</v>
      </c>
      <c r="Q138" s="43"/>
      <c r="R138" s="43"/>
      <c r="S138" s="43"/>
      <c r="T138" s="43"/>
      <c r="U138" s="213">
        <v>0.5</v>
      </c>
      <c r="V138" s="43"/>
      <c r="W138" s="43"/>
      <c r="X138" s="43"/>
      <c r="Y138" s="43"/>
      <c r="Z138" s="213">
        <v>0.5</v>
      </c>
      <c r="AA138" s="43"/>
      <c r="AB138" s="43"/>
      <c r="AC138" s="43"/>
      <c r="AD138" s="43"/>
      <c r="AE138" s="213">
        <v>1</v>
      </c>
      <c r="AF138" s="44" t="s">
        <v>118</v>
      </c>
      <c r="AG138" s="44" t="s">
        <v>503</v>
      </c>
      <c r="AH138" s="43"/>
      <c r="AI138" s="43"/>
      <c r="AJ138" s="37"/>
      <c r="AK138" s="37"/>
      <c r="AL138" s="228"/>
      <c r="AM138" s="228"/>
      <c r="AN138" s="228"/>
      <c r="AO138" s="228"/>
      <c r="AP138" s="228"/>
      <c r="AQ138" s="228"/>
      <c r="AR138" s="228"/>
      <c r="AS138" s="228"/>
      <c r="AT138" s="228"/>
      <c r="AU138" s="228"/>
      <c r="AV138" s="228"/>
      <c r="AW138" s="228"/>
      <c r="AX138" s="228"/>
      <c r="AY138" s="228"/>
      <c r="AZ138" s="228"/>
      <c r="BA138" s="228"/>
      <c r="BB138" s="228"/>
      <c r="BC138" s="228"/>
      <c r="BD138" s="228"/>
      <c r="BE138" s="228"/>
      <c r="BF138" s="228"/>
      <c r="BG138" s="228"/>
      <c r="BH138" s="228"/>
      <c r="BI138" s="146"/>
      <c r="BJ138" s="228"/>
      <c r="BK138" s="228"/>
      <c r="BL138" s="243"/>
      <c r="BM138" s="243"/>
      <c r="BN138" s="243"/>
      <c r="BO138" s="243"/>
      <c r="BP138" s="243"/>
      <c r="BQ138" s="243"/>
      <c r="BR138" s="243"/>
      <c r="BS138" s="243"/>
      <c r="BT138" s="243"/>
      <c r="BU138" s="243"/>
      <c r="BV138" s="243"/>
      <c r="BW138" s="259"/>
      <c r="BX138" s="259"/>
      <c r="BY138" s="259"/>
      <c r="BZ138" s="259"/>
      <c r="CA138" s="259"/>
      <c r="CB138" s="259"/>
      <c r="CC138" s="259"/>
      <c r="CD138" s="167"/>
      <c r="CE138" s="167"/>
      <c r="CF138" s="259"/>
      <c r="CG138" s="259"/>
      <c r="CH138" s="259"/>
      <c r="CI138" s="259"/>
      <c r="CJ138" s="259"/>
      <c r="CK138" s="174" t="e">
        <f>CJ138/Tabla1[[#This Row],[Meta 2024*]]</f>
        <v>#DIV/0!</v>
      </c>
      <c r="CL138" s="272"/>
      <c r="CM138" s="10"/>
      <c r="CO138" s="1">
        <f t="shared" si="1"/>
        <v>0</v>
      </c>
      <c r="CS138" s="104"/>
    </row>
    <row r="139" spans="1:97" s="3" customFormat="1" ht="105" hidden="1" x14ac:dyDescent="0.25">
      <c r="A139" s="181" t="s">
        <v>479</v>
      </c>
      <c r="B139" s="182" t="s">
        <v>510</v>
      </c>
      <c r="C139" s="44" t="s">
        <v>511</v>
      </c>
      <c r="D139" s="43"/>
      <c r="E139" s="188"/>
      <c r="F139" s="189"/>
      <c r="G139" s="44">
        <v>0</v>
      </c>
      <c r="H139" s="43"/>
      <c r="I139" s="43"/>
      <c r="J139" s="43" t="s">
        <v>70</v>
      </c>
      <c r="K139" s="44">
        <v>0</v>
      </c>
      <c r="L139" s="44"/>
      <c r="M139" s="44"/>
      <c r="N139" s="44"/>
      <c r="O139" s="44"/>
      <c r="P139" s="213">
        <v>0</v>
      </c>
      <c r="Q139" s="43"/>
      <c r="R139" s="43"/>
      <c r="S139" s="43"/>
      <c r="T139" s="43"/>
      <c r="U139" s="213" t="s">
        <v>507</v>
      </c>
      <c r="V139" s="43"/>
      <c r="W139" s="43"/>
      <c r="X139" s="43"/>
      <c r="Y139" s="43"/>
      <c r="Z139" s="213" t="s">
        <v>506</v>
      </c>
      <c r="AA139" s="43"/>
      <c r="AB139" s="43"/>
      <c r="AC139" s="43"/>
      <c r="AD139" s="43"/>
      <c r="AE139" s="213">
        <v>1</v>
      </c>
      <c r="AF139" s="44" t="s">
        <v>118</v>
      </c>
      <c r="AG139" s="44" t="s">
        <v>503</v>
      </c>
      <c r="AH139" s="43"/>
      <c r="AI139" s="43"/>
      <c r="AJ139" s="37"/>
      <c r="AK139" s="37"/>
      <c r="AL139" s="228"/>
      <c r="AM139" s="228"/>
      <c r="AN139" s="228"/>
      <c r="AO139" s="228"/>
      <c r="AP139" s="228"/>
      <c r="AQ139" s="228"/>
      <c r="AR139" s="228"/>
      <c r="AS139" s="228"/>
      <c r="AT139" s="228"/>
      <c r="AU139" s="228"/>
      <c r="AV139" s="228"/>
      <c r="AW139" s="228"/>
      <c r="AX139" s="228"/>
      <c r="AY139" s="228"/>
      <c r="AZ139" s="228"/>
      <c r="BA139" s="228"/>
      <c r="BB139" s="228"/>
      <c r="BC139" s="228"/>
      <c r="BD139" s="228"/>
      <c r="BE139" s="228"/>
      <c r="BF139" s="228"/>
      <c r="BG139" s="228"/>
      <c r="BH139" s="228"/>
      <c r="BI139" s="146"/>
      <c r="BJ139" s="228"/>
      <c r="BK139" s="228"/>
      <c r="BL139" s="243"/>
      <c r="BM139" s="243"/>
      <c r="BN139" s="243"/>
      <c r="BO139" s="243"/>
      <c r="BP139" s="243"/>
      <c r="BQ139" s="243"/>
      <c r="BR139" s="243"/>
      <c r="BS139" s="243"/>
      <c r="BT139" s="243"/>
      <c r="BU139" s="243"/>
      <c r="BV139" s="243"/>
      <c r="BW139" s="259"/>
      <c r="BX139" s="259"/>
      <c r="BY139" s="259"/>
      <c r="BZ139" s="259"/>
      <c r="CA139" s="259"/>
      <c r="CB139" s="259"/>
      <c r="CC139" s="259"/>
      <c r="CD139" s="167"/>
      <c r="CE139" s="167"/>
      <c r="CF139" s="259"/>
      <c r="CG139" s="259"/>
      <c r="CH139" s="259"/>
      <c r="CI139" s="259"/>
      <c r="CJ139" s="259"/>
      <c r="CK139" s="174" t="e">
        <f>CJ139/Tabla1[[#This Row],[Meta 2024*]]</f>
        <v>#DIV/0!</v>
      </c>
      <c r="CL139" s="272"/>
      <c r="CM139" s="10"/>
      <c r="CO139" s="1">
        <f t="shared" si="1"/>
        <v>0</v>
      </c>
      <c r="CS139" s="104"/>
    </row>
    <row r="140" spans="1:97" s="3" customFormat="1" ht="165" hidden="1" x14ac:dyDescent="0.25">
      <c r="A140" s="181" t="s">
        <v>479</v>
      </c>
      <c r="B140" s="182" t="s">
        <v>512</v>
      </c>
      <c r="C140" s="39" t="s">
        <v>513</v>
      </c>
      <c r="D140" s="43"/>
      <c r="E140" s="188"/>
      <c r="F140" s="189"/>
      <c r="G140" s="190">
        <v>0</v>
      </c>
      <c r="H140" s="43"/>
      <c r="I140" s="43"/>
      <c r="J140" s="43" t="s">
        <v>70</v>
      </c>
      <c r="K140" s="190">
        <v>1</v>
      </c>
      <c r="L140" s="190"/>
      <c r="M140" s="190"/>
      <c r="N140" s="190"/>
      <c r="O140" s="190"/>
      <c r="P140" s="213">
        <v>0</v>
      </c>
      <c r="Q140" s="43"/>
      <c r="R140" s="43"/>
      <c r="S140" s="43"/>
      <c r="T140" s="43"/>
      <c r="U140" s="213">
        <v>0</v>
      </c>
      <c r="V140" s="43"/>
      <c r="W140" s="43"/>
      <c r="X140" s="43"/>
      <c r="Y140" s="43"/>
      <c r="Z140" s="213">
        <v>0</v>
      </c>
      <c r="AA140" s="43"/>
      <c r="AB140" s="43"/>
      <c r="AC140" s="43"/>
      <c r="AD140" s="43"/>
      <c r="AE140" s="213">
        <v>1</v>
      </c>
      <c r="AF140" s="39" t="s">
        <v>118</v>
      </c>
      <c r="AG140" s="190" t="s">
        <v>514</v>
      </c>
      <c r="AH140" s="43"/>
      <c r="AI140" s="43"/>
      <c r="AJ140" s="37"/>
      <c r="AK140" s="37"/>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146"/>
      <c r="BJ140" s="228"/>
      <c r="BK140" s="228"/>
      <c r="BL140" s="243"/>
      <c r="BM140" s="243"/>
      <c r="BN140" s="243"/>
      <c r="BO140" s="243"/>
      <c r="BP140" s="243"/>
      <c r="BQ140" s="243"/>
      <c r="BR140" s="243"/>
      <c r="BS140" s="243"/>
      <c r="BT140" s="243"/>
      <c r="BU140" s="243"/>
      <c r="BV140" s="243"/>
      <c r="BW140" s="259"/>
      <c r="BX140" s="259"/>
      <c r="BY140" s="259"/>
      <c r="BZ140" s="259"/>
      <c r="CA140" s="259"/>
      <c r="CB140" s="259"/>
      <c r="CC140" s="259"/>
      <c r="CD140" s="167"/>
      <c r="CE140" s="167"/>
      <c r="CF140" s="259"/>
      <c r="CG140" s="259"/>
      <c r="CH140" s="259"/>
      <c r="CI140" s="259"/>
      <c r="CJ140" s="259"/>
      <c r="CK140" s="174" t="e">
        <f>CJ140/Tabla1[[#This Row],[Meta 2024*]]</f>
        <v>#DIV/0!</v>
      </c>
      <c r="CL140" s="272"/>
      <c r="CM140" s="10"/>
      <c r="CO140" s="1">
        <f t="shared" si="1"/>
        <v>0</v>
      </c>
      <c r="CS140" s="104"/>
    </row>
    <row r="141" spans="1:97" s="3" customFormat="1" ht="165" hidden="1" x14ac:dyDescent="0.25">
      <c r="A141" s="181" t="s">
        <v>479</v>
      </c>
      <c r="B141" s="182" t="s">
        <v>512</v>
      </c>
      <c r="C141" s="40" t="s">
        <v>515</v>
      </c>
      <c r="D141" s="43"/>
      <c r="E141" s="188"/>
      <c r="F141" s="189"/>
      <c r="G141" s="40">
        <v>0</v>
      </c>
      <c r="H141" s="43"/>
      <c r="I141" s="43"/>
      <c r="J141" s="43" t="s">
        <v>70</v>
      </c>
      <c r="K141" s="40">
        <v>0</v>
      </c>
      <c r="L141" s="40"/>
      <c r="M141" s="40"/>
      <c r="N141" s="40"/>
      <c r="O141" s="40"/>
      <c r="P141" s="213">
        <v>1</v>
      </c>
      <c r="Q141" s="43"/>
      <c r="R141" s="43"/>
      <c r="S141" s="43"/>
      <c r="T141" s="43"/>
      <c r="U141" s="213">
        <v>0</v>
      </c>
      <c r="V141" s="43"/>
      <c r="W141" s="43"/>
      <c r="X141" s="43"/>
      <c r="Y141" s="43"/>
      <c r="Z141" s="213">
        <v>0</v>
      </c>
      <c r="AA141" s="43"/>
      <c r="AB141" s="43"/>
      <c r="AC141" s="43"/>
      <c r="AD141" s="43"/>
      <c r="AE141" s="213">
        <v>1</v>
      </c>
      <c r="AF141" s="40" t="s">
        <v>118</v>
      </c>
      <c r="AG141" s="40" t="s">
        <v>514</v>
      </c>
      <c r="AH141" s="43"/>
      <c r="AI141" s="43"/>
      <c r="AJ141" s="37"/>
      <c r="AK141" s="37"/>
      <c r="AL141" s="228"/>
      <c r="AM141" s="228"/>
      <c r="AN141" s="228"/>
      <c r="AO141" s="228"/>
      <c r="AP141" s="228"/>
      <c r="AQ141" s="228"/>
      <c r="AR141" s="228"/>
      <c r="AS141" s="228"/>
      <c r="AT141" s="228"/>
      <c r="AU141" s="228"/>
      <c r="AV141" s="228"/>
      <c r="AW141" s="228"/>
      <c r="AX141" s="228"/>
      <c r="AY141" s="228"/>
      <c r="AZ141" s="228"/>
      <c r="BA141" s="228"/>
      <c r="BB141" s="228"/>
      <c r="BC141" s="228"/>
      <c r="BD141" s="228"/>
      <c r="BE141" s="228"/>
      <c r="BF141" s="228"/>
      <c r="BG141" s="228"/>
      <c r="BH141" s="228"/>
      <c r="BI141" s="146"/>
      <c r="BJ141" s="228"/>
      <c r="BK141" s="228"/>
      <c r="BL141" s="243"/>
      <c r="BM141" s="243"/>
      <c r="BN141" s="243"/>
      <c r="BO141" s="243"/>
      <c r="BP141" s="243"/>
      <c r="BQ141" s="243"/>
      <c r="BR141" s="243"/>
      <c r="BS141" s="243"/>
      <c r="BT141" s="243"/>
      <c r="BU141" s="243"/>
      <c r="BV141" s="243"/>
      <c r="BW141" s="259"/>
      <c r="BX141" s="259"/>
      <c r="BY141" s="259"/>
      <c r="BZ141" s="259"/>
      <c r="CA141" s="259"/>
      <c r="CB141" s="259"/>
      <c r="CC141" s="259"/>
      <c r="CD141" s="167"/>
      <c r="CE141" s="167"/>
      <c r="CF141" s="259"/>
      <c r="CG141" s="259"/>
      <c r="CH141" s="259"/>
      <c r="CI141" s="259"/>
      <c r="CJ141" s="259"/>
      <c r="CK141" s="174">
        <f>CJ141/Tabla1[[#This Row],[Meta 2024*]]</f>
        <v>0</v>
      </c>
      <c r="CL141" s="272"/>
      <c r="CM141" s="10"/>
      <c r="CO141" s="1">
        <f t="shared" si="1"/>
        <v>0</v>
      </c>
      <c r="CS141" s="104"/>
    </row>
    <row r="142" spans="1:97" s="3" customFormat="1" ht="180" hidden="1" x14ac:dyDescent="0.25">
      <c r="A142" s="181" t="s">
        <v>479</v>
      </c>
      <c r="B142" s="182" t="s">
        <v>516</v>
      </c>
      <c r="C142" s="43" t="s">
        <v>517</v>
      </c>
      <c r="D142" s="43"/>
      <c r="E142" s="188"/>
      <c r="F142" s="189"/>
      <c r="G142" s="196">
        <v>0.19</v>
      </c>
      <c r="H142" s="43"/>
      <c r="I142" s="43"/>
      <c r="J142" s="43" t="s">
        <v>70</v>
      </c>
      <c r="K142" s="196">
        <v>0.19</v>
      </c>
      <c r="L142" s="196"/>
      <c r="M142" s="196"/>
      <c r="N142" s="196"/>
      <c r="O142" s="196"/>
      <c r="P142" s="213">
        <v>0.2</v>
      </c>
      <c r="Q142" s="43"/>
      <c r="R142" s="43"/>
      <c r="S142" s="43"/>
      <c r="T142" s="43"/>
      <c r="U142" s="213">
        <v>0.21</v>
      </c>
      <c r="V142" s="43"/>
      <c r="W142" s="43"/>
      <c r="X142" s="43"/>
      <c r="Y142" s="43"/>
      <c r="Z142" s="213">
        <v>0.22</v>
      </c>
      <c r="AA142" s="43"/>
      <c r="AB142" s="43"/>
      <c r="AC142" s="43"/>
      <c r="AD142" s="43"/>
      <c r="AE142" s="213">
        <v>0.22</v>
      </c>
      <c r="AF142" s="43" t="s">
        <v>118</v>
      </c>
      <c r="AG142" s="43" t="s">
        <v>518</v>
      </c>
      <c r="AH142" s="43"/>
      <c r="AI142" s="43"/>
      <c r="AJ142" s="37"/>
      <c r="AK142" s="37"/>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146"/>
      <c r="BJ142" s="228"/>
      <c r="BK142" s="228"/>
      <c r="BL142" s="243"/>
      <c r="BM142" s="243"/>
      <c r="BN142" s="243"/>
      <c r="BO142" s="243"/>
      <c r="BP142" s="243"/>
      <c r="BQ142" s="243"/>
      <c r="BR142" s="243"/>
      <c r="BS142" s="243"/>
      <c r="BT142" s="243"/>
      <c r="BU142" s="243"/>
      <c r="BV142" s="243"/>
      <c r="BW142" s="259"/>
      <c r="BX142" s="259"/>
      <c r="BY142" s="259"/>
      <c r="BZ142" s="259"/>
      <c r="CA142" s="259"/>
      <c r="CB142" s="259"/>
      <c r="CC142" s="259"/>
      <c r="CD142" s="167"/>
      <c r="CE142" s="167"/>
      <c r="CF142" s="259"/>
      <c r="CG142" s="259"/>
      <c r="CH142" s="259"/>
      <c r="CI142" s="259"/>
      <c r="CJ142" s="259"/>
      <c r="CK142" s="174">
        <f>CJ142/Tabla1[[#This Row],[Meta 2024*]]</f>
        <v>0</v>
      </c>
      <c r="CL142" s="272"/>
      <c r="CM142" s="10"/>
      <c r="CO142" s="1">
        <f t="shared" si="1"/>
        <v>0</v>
      </c>
      <c r="CS142" s="104"/>
    </row>
    <row r="143" spans="1:97" s="3" customFormat="1" ht="180" hidden="1" x14ac:dyDescent="0.25">
      <c r="A143" s="181" t="s">
        <v>479</v>
      </c>
      <c r="B143" s="182" t="s">
        <v>516</v>
      </c>
      <c r="C143" s="43" t="s">
        <v>519</v>
      </c>
      <c r="D143" s="43"/>
      <c r="E143" s="188"/>
      <c r="F143" s="189"/>
      <c r="G143" s="196">
        <v>0.05</v>
      </c>
      <c r="H143" s="43"/>
      <c r="I143" s="43"/>
      <c r="J143" s="43" t="s">
        <v>70</v>
      </c>
      <c r="K143" s="196">
        <v>0.05</v>
      </c>
      <c r="L143" s="196"/>
      <c r="M143" s="196"/>
      <c r="N143" s="196"/>
      <c r="O143" s="196"/>
      <c r="P143" s="213" t="s">
        <v>520</v>
      </c>
      <c r="Q143" s="43"/>
      <c r="R143" s="43"/>
      <c r="S143" s="43"/>
      <c r="T143" s="43"/>
      <c r="U143" s="213">
        <v>0.1</v>
      </c>
      <c r="V143" s="43"/>
      <c r="W143" s="43"/>
      <c r="X143" s="43"/>
      <c r="Y143" s="43"/>
      <c r="Z143" s="213" t="s">
        <v>521</v>
      </c>
      <c r="AA143" s="43"/>
      <c r="AB143" s="43"/>
      <c r="AC143" s="43"/>
      <c r="AD143" s="43"/>
      <c r="AE143" s="213" t="s">
        <v>521</v>
      </c>
      <c r="AF143" s="43" t="s">
        <v>118</v>
      </c>
      <c r="AG143" s="43" t="s">
        <v>518</v>
      </c>
      <c r="AH143" s="43"/>
      <c r="AI143" s="43"/>
      <c r="AJ143" s="37"/>
      <c r="AK143" s="37"/>
      <c r="AL143" s="228"/>
      <c r="AM143" s="228"/>
      <c r="AN143" s="228"/>
      <c r="AO143" s="228"/>
      <c r="AP143" s="228"/>
      <c r="AQ143" s="228"/>
      <c r="AR143" s="228"/>
      <c r="AS143" s="228"/>
      <c r="AT143" s="228"/>
      <c r="AU143" s="228"/>
      <c r="AV143" s="228"/>
      <c r="AW143" s="228"/>
      <c r="AX143" s="228"/>
      <c r="AY143" s="228"/>
      <c r="AZ143" s="228"/>
      <c r="BA143" s="228"/>
      <c r="BB143" s="228"/>
      <c r="BC143" s="228"/>
      <c r="BD143" s="228"/>
      <c r="BE143" s="228"/>
      <c r="BF143" s="228"/>
      <c r="BG143" s="228"/>
      <c r="BH143" s="228"/>
      <c r="BI143" s="146"/>
      <c r="BJ143" s="228"/>
      <c r="BK143" s="228"/>
      <c r="BL143" s="243"/>
      <c r="BM143" s="243"/>
      <c r="BN143" s="243"/>
      <c r="BO143" s="243"/>
      <c r="BP143" s="243"/>
      <c r="BQ143" s="243"/>
      <c r="BR143" s="243"/>
      <c r="BS143" s="243"/>
      <c r="BT143" s="243"/>
      <c r="BU143" s="243"/>
      <c r="BV143" s="243"/>
      <c r="BW143" s="259"/>
      <c r="BX143" s="259"/>
      <c r="BY143" s="259"/>
      <c r="BZ143" s="259"/>
      <c r="CA143" s="259"/>
      <c r="CB143" s="259"/>
      <c r="CC143" s="259"/>
      <c r="CD143" s="167"/>
      <c r="CE143" s="167"/>
      <c r="CF143" s="259"/>
      <c r="CG143" s="259"/>
      <c r="CH143" s="259"/>
      <c r="CI143" s="259"/>
      <c r="CJ143" s="259"/>
      <c r="CK143" s="174" t="e">
        <f>CJ143/Tabla1[[#This Row],[Meta 2024*]]</f>
        <v>#VALUE!</v>
      </c>
      <c r="CL143" s="272"/>
      <c r="CM143" s="10"/>
      <c r="CO143" s="1">
        <f t="shared" si="1"/>
        <v>0</v>
      </c>
      <c r="CS143" s="104"/>
    </row>
    <row r="144" spans="1:97" s="3" customFormat="1" ht="180" hidden="1" x14ac:dyDescent="0.25">
      <c r="A144" s="181" t="s">
        <v>479</v>
      </c>
      <c r="B144" s="182" t="s">
        <v>516</v>
      </c>
      <c r="C144" s="43" t="s">
        <v>522</v>
      </c>
      <c r="D144" s="43"/>
      <c r="E144" s="188"/>
      <c r="F144" s="189"/>
      <c r="G144" s="196">
        <v>0.1</v>
      </c>
      <c r="H144" s="43"/>
      <c r="I144" s="43"/>
      <c r="J144" s="43" t="s">
        <v>70</v>
      </c>
      <c r="K144" s="196">
        <v>0.1</v>
      </c>
      <c r="L144" s="196"/>
      <c r="M144" s="196"/>
      <c r="N144" s="196"/>
      <c r="O144" s="196"/>
      <c r="P144" s="213">
        <v>0.12</v>
      </c>
      <c r="Q144" s="43"/>
      <c r="R144" s="43"/>
      <c r="S144" s="43"/>
      <c r="T144" s="43"/>
      <c r="U144" s="213">
        <v>0.14000000000000001</v>
      </c>
      <c r="V144" s="43"/>
      <c r="W144" s="43"/>
      <c r="X144" s="43"/>
      <c r="Y144" s="43"/>
      <c r="Z144" s="213">
        <v>0.16</v>
      </c>
      <c r="AA144" s="43"/>
      <c r="AB144" s="43"/>
      <c r="AC144" s="43"/>
      <c r="AD144" s="43"/>
      <c r="AE144" s="213">
        <v>0.16</v>
      </c>
      <c r="AF144" s="43" t="s">
        <v>118</v>
      </c>
      <c r="AG144" s="43" t="s">
        <v>518</v>
      </c>
      <c r="AH144" s="43"/>
      <c r="AI144" s="43"/>
      <c r="AJ144" s="37"/>
      <c r="AK144" s="37"/>
      <c r="AL144" s="228"/>
      <c r="AM144" s="228"/>
      <c r="AN144" s="228"/>
      <c r="AO144" s="228"/>
      <c r="AP144" s="228"/>
      <c r="AQ144" s="228"/>
      <c r="AR144" s="228"/>
      <c r="AS144" s="228"/>
      <c r="AT144" s="228"/>
      <c r="AU144" s="228"/>
      <c r="AV144" s="228"/>
      <c r="AW144" s="228"/>
      <c r="AX144" s="228"/>
      <c r="AY144" s="228"/>
      <c r="AZ144" s="228"/>
      <c r="BA144" s="228"/>
      <c r="BB144" s="228"/>
      <c r="BC144" s="228"/>
      <c r="BD144" s="228"/>
      <c r="BE144" s="228"/>
      <c r="BF144" s="228"/>
      <c r="BG144" s="228"/>
      <c r="BH144" s="228"/>
      <c r="BI144" s="146"/>
      <c r="BJ144" s="228"/>
      <c r="BK144" s="228"/>
      <c r="BL144" s="243"/>
      <c r="BM144" s="243"/>
      <c r="BN144" s="243"/>
      <c r="BO144" s="243"/>
      <c r="BP144" s="243"/>
      <c r="BQ144" s="243"/>
      <c r="BR144" s="243"/>
      <c r="BS144" s="243"/>
      <c r="BT144" s="243"/>
      <c r="BU144" s="243"/>
      <c r="BV144" s="243"/>
      <c r="BW144" s="259"/>
      <c r="BX144" s="259"/>
      <c r="BY144" s="259"/>
      <c r="BZ144" s="259"/>
      <c r="CA144" s="259"/>
      <c r="CB144" s="259"/>
      <c r="CC144" s="259"/>
      <c r="CD144" s="167"/>
      <c r="CE144" s="167"/>
      <c r="CF144" s="259"/>
      <c r="CG144" s="259"/>
      <c r="CH144" s="259"/>
      <c r="CI144" s="259"/>
      <c r="CJ144" s="259"/>
      <c r="CK144" s="174">
        <f>CJ144/Tabla1[[#This Row],[Meta 2024*]]</f>
        <v>0</v>
      </c>
      <c r="CL144" s="272"/>
      <c r="CM144" s="10"/>
      <c r="CO144" s="1">
        <f t="shared" si="1"/>
        <v>0</v>
      </c>
      <c r="CS144" s="104"/>
    </row>
    <row r="145" spans="1:97" s="3" customFormat="1" ht="180" hidden="1" x14ac:dyDescent="0.25">
      <c r="A145" s="181" t="s">
        <v>479</v>
      </c>
      <c r="B145" s="182" t="s">
        <v>516</v>
      </c>
      <c r="C145" s="43" t="s">
        <v>523</v>
      </c>
      <c r="D145" s="43"/>
      <c r="E145" s="188"/>
      <c r="F145" s="189"/>
      <c r="G145" s="196">
        <v>0.59</v>
      </c>
      <c r="H145" s="43"/>
      <c r="I145" s="43"/>
      <c r="J145" s="43" t="s">
        <v>70</v>
      </c>
      <c r="K145" s="37" t="s">
        <v>524</v>
      </c>
      <c r="L145" s="37"/>
      <c r="M145" s="37"/>
      <c r="N145" s="37"/>
      <c r="O145" s="37"/>
      <c r="P145" s="213">
        <v>0.64</v>
      </c>
      <c r="Q145" s="43"/>
      <c r="R145" s="43"/>
      <c r="S145" s="43"/>
      <c r="T145" s="43"/>
      <c r="U145" s="213" t="s">
        <v>525</v>
      </c>
      <c r="V145" s="43"/>
      <c r="W145" s="43"/>
      <c r="X145" s="43"/>
      <c r="Y145" s="43"/>
      <c r="Z145" s="213">
        <v>0.69</v>
      </c>
      <c r="AA145" s="43"/>
      <c r="AB145" s="43"/>
      <c r="AC145" s="43"/>
      <c r="AD145" s="43"/>
      <c r="AE145" s="213">
        <v>0.69</v>
      </c>
      <c r="AF145" s="43" t="s">
        <v>118</v>
      </c>
      <c r="AG145" s="43" t="s">
        <v>518</v>
      </c>
      <c r="AH145" s="43"/>
      <c r="AI145" s="43"/>
      <c r="AJ145" s="37"/>
      <c r="AK145" s="37"/>
      <c r="AL145" s="228"/>
      <c r="AM145" s="228"/>
      <c r="AN145" s="228"/>
      <c r="AO145" s="228"/>
      <c r="AP145" s="228"/>
      <c r="AQ145" s="228"/>
      <c r="AR145" s="228"/>
      <c r="AS145" s="228"/>
      <c r="AT145" s="228"/>
      <c r="AU145" s="228"/>
      <c r="AV145" s="228"/>
      <c r="AW145" s="228"/>
      <c r="AX145" s="228"/>
      <c r="AY145" s="228"/>
      <c r="AZ145" s="228"/>
      <c r="BA145" s="228"/>
      <c r="BB145" s="228"/>
      <c r="BC145" s="228"/>
      <c r="BD145" s="228"/>
      <c r="BE145" s="228"/>
      <c r="BF145" s="228"/>
      <c r="BG145" s="228"/>
      <c r="BH145" s="228"/>
      <c r="BI145" s="146"/>
      <c r="BJ145" s="228"/>
      <c r="BK145" s="228"/>
      <c r="BL145" s="243"/>
      <c r="BM145" s="243"/>
      <c r="BN145" s="243"/>
      <c r="BO145" s="243"/>
      <c r="BP145" s="243"/>
      <c r="BQ145" s="243"/>
      <c r="BR145" s="243"/>
      <c r="BS145" s="243"/>
      <c r="BT145" s="243"/>
      <c r="BU145" s="243"/>
      <c r="BV145" s="243"/>
      <c r="BW145" s="259"/>
      <c r="BX145" s="259"/>
      <c r="BY145" s="259"/>
      <c r="BZ145" s="259"/>
      <c r="CA145" s="259"/>
      <c r="CB145" s="259"/>
      <c r="CC145" s="259"/>
      <c r="CD145" s="167"/>
      <c r="CE145" s="167"/>
      <c r="CF145" s="259"/>
      <c r="CG145" s="259"/>
      <c r="CH145" s="259"/>
      <c r="CI145" s="259"/>
      <c r="CJ145" s="259"/>
      <c r="CK145" s="174">
        <f>CJ145/Tabla1[[#This Row],[Meta 2024*]]</f>
        <v>0</v>
      </c>
      <c r="CL145" s="272"/>
      <c r="CM145" s="10"/>
      <c r="CO145" s="1">
        <f t="shared" si="1"/>
        <v>0</v>
      </c>
      <c r="CS145" s="104"/>
    </row>
    <row r="146" spans="1:97" s="3" customFormat="1" ht="180" hidden="1" x14ac:dyDescent="0.25">
      <c r="A146" s="181" t="s">
        <v>479</v>
      </c>
      <c r="B146" s="182" t="s">
        <v>516</v>
      </c>
      <c r="C146" s="43" t="s">
        <v>526</v>
      </c>
      <c r="D146" s="43"/>
      <c r="E146" s="188"/>
      <c r="F146" s="189"/>
      <c r="G146" s="196">
        <v>0.85</v>
      </c>
      <c r="H146" s="43"/>
      <c r="I146" s="43"/>
      <c r="J146" s="43" t="s">
        <v>70</v>
      </c>
      <c r="K146" s="196">
        <v>0.86</v>
      </c>
      <c r="L146" s="196"/>
      <c r="M146" s="196"/>
      <c r="N146" s="196"/>
      <c r="O146" s="196"/>
      <c r="P146" s="213">
        <v>0.87</v>
      </c>
      <c r="Q146" s="43"/>
      <c r="R146" s="43"/>
      <c r="S146" s="43"/>
      <c r="T146" s="43"/>
      <c r="U146" s="213">
        <v>0.88</v>
      </c>
      <c r="V146" s="43"/>
      <c r="W146" s="43"/>
      <c r="X146" s="43"/>
      <c r="Y146" s="43"/>
      <c r="Z146" s="213">
        <v>0.89</v>
      </c>
      <c r="AA146" s="43"/>
      <c r="AB146" s="43"/>
      <c r="AC146" s="43"/>
      <c r="AD146" s="43"/>
      <c r="AE146" s="213">
        <v>0.89</v>
      </c>
      <c r="AF146" s="43" t="s">
        <v>118</v>
      </c>
      <c r="AG146" s="43" t="s">
        <v>518</v>
      </c>
      <c r="AH146" s="43"/>
      <c r="AI146" s="43"/>
      <c r="AJ146" s="37"/>
      <c r="AK146" s="37"/>
      <c r="AL146" s="228"/>
      <c r="AM146" s="228"/>
      <c r="AN146" s="228"/>
      <c r="AO146" s="228"/>
      <c r="AP146" s="228"/>
      <c r="AQ146" s="228"/>
      <c r="AR146" s="228"/>
      <c r="AS146" s="228"/>
      <c r="AT146" s="228"/>
      <c r="AU146" s="228"/>
      <c r="AV146" s="228"/>
      <c r="AW146" s="228"/>
      <c r="AX146" s="228"/>
      <c r="AY146" s="228"/>
      <c r="AZ146" s="228"/>
      <c r="BA146" s="228"/>
      <c r="BB146" s="228"/>
      <c r="BC146" s="228"/>
      <c r="BD146" s="228"/>
      <c r="BE146" s="228"/>
      <c r="BF146" s="228"/>
      <c r="BG146" s="228"/>
      <c r="BH146" s="228"/>
      <c r="BI146" s="146"/>
      <c r="BJ146" s="228"/>
      <c r="BK146" s="228"/>
      <c r="BL146" s="243"/>
      <c r="BM146" s="243"/>
      <c r="BN146" s="243"/>
      <c r="BO146" s="243"/>
      <c r="BP146" s="243"/>
      <c r="BQ146" s="243"/>
      <c r="BR146" s="243"/>
      <c r="BS146" s="243"/>
      <c r="BT146" s="243"/>
      <c r="BU146" s="243"/>
      <c r="BV146" s="243"/>
      <c r="BW146" s="259"/>
      <c r="BX146" s="259"/>
      <c r="BY146" s="259"/>
      <c r="BZ146" s="259"/>
      <c r="CA146" s="259"/>
      <c r="CB146" s="259"/>
      <c r="CC146" s="259"/>
      <c r="CD146" s="167"/>
      <c r="CE146" s="167"/>
      <c r="CF146" s="259"/>
      <c r="CG146" s="259"/>
      <c r="CH146" s="259"/>
      <c r="CI146" s="259"/>
      <c r="CJ146" s="259"/>
      <c r="CK146" s="174">
        <f>CJ146/Tabla1[[#This Row],[Meta 2024*]]</f>
        <v>0</v>
      </c>
      <c r="CL146" s="272"/>
      <c r="CM146" s="10"/>
      <c r="CO146" s="1">
        <f t="shared" si="1"/>
        <v>0</v>
      </c>
      <c r="CS146" s="104"/>
    </row>
    <row r="147" spans="1:97" s="3" customFormat="1" ht="180" hidden="1" x14ac:dyDescent="0.25">
      <c r="A147" s="181" t="s">
        <v>479</v>
      </c>
      <c r="B147" s="182" t="s">
        <v>516</v>
      </c>
      <c r="C147" s="43" t="s">
        <v>527</v>
      </c>
      <c r="D147" s="43"/>
      <c r="E147" s="188"/>
      <c r="F147" s="189"/>
      <c r="G147" s="196">
        <v>0.85</v>
      </c>
      <c r="H147" s="43"/>
      <c r="I147" s="43"/>
      <c r="J147" s="43" t="s">
        <v>70</v>
      </c>
      <c r="K147" s="196">
        <v>0.86</v>
      </c>
      <c r="L147" s="196"/>
      <c r="M147" s="196"/>
      <c r="N147" s="196"/>
      <c r="O147" s="196"/>
      <c r="P147" s="213">
        <v>0.87</v>
      </c>
      <c r="Q147" s="43"/>
      <c r="R147" s="43"/>
      <c r="S147" s="43"/>
      <c r="T147" s="43"/>
      <c r="U147" s="213">
        <v>0.88</v>
      </c>
      <c r="V147" s="43"/>
      <c r="W147" s="43"/>
      <c r="X147" s="43"/>
      <c r="Y147" s="43"/>
      <c r="Z147" s="213">
        <v>0.89</v>
      </c>
      <c r="AA147" s="43"/>
      <c r="AB147" s="43"/>
      <c r="AC147" s="43"/>
      <c r="AD147" s="43"/>
      <c r="AE147" s="213">
        <v>0.89</v>
      </c>
      <c r="AF147" s="43" t="s">
        <v>118</v>
      </c>
      <c r="AG147" s="43" t="s">
        <v>518</v>
      </c>
      <c r="AH147" s="43"/>
      <c r="AI147" s="43"/>
      <c r="AJ147" s="37"/>
      <c r="AK147" s="37"/>
      <c r="AL147" s="228"/>
      <c r="AM147" s="228"/>
      <c r="AN147" s="228"/>
      <c r="AO147" s="228"/>
      <c r="AP147" s="228"/>
      <c r="AQ147" s="228"/>
      <c r="AR147" s="228"/>
      <c r="AS147" s="228"/>
      <c r="AT147" s="228"/>
      <c r="AU147" s="228"/>
      <c r="AV147" s="228"/>
      <c r="AW147" s="228"/>
      <c r="AX147" s="228"/>
      <c r="AY147" s="228"/>
      <c r="AZ147" s="228"/>
      <c r="BA147" s="228"/>
      <c r="BB147" s="228"/>
      <c r="BC147" s="228"/>
      <c r="BD147" s="228"/>
      <c r="BE147" s="228"/>
      <c r="BF147" s="228"/>
      <c r="BG147" s="228"/>
      <c r="BH147" s="228"/>
      <c r="BI147" s="146"/>
      <c r="BJ147" s="228"/>
      <c r="BK147" s="228"/>
      <c r="BL147" s="243"/>
      <c r="BM147" s="243"/>
      <c r="BN147" s="243"/>
      <c r="BO147" s="243"/>
      <c r="BP147" s="243"/>
      <c r="BQ147" s="243"/>
      <c r="BR147" s="243"/>
      <c r="BS147" s="243"/>
      <c r="BT147" s="243"/>
      <c r="BU147" s="243"/>
      <c r="BV147" s="243"/>
      <c r="BW147" s="259"/>
      <c r="BX147" s="259"/>
      <c r="BY147" s="259"/>
      <c r="BZ147" s="259"/>
      <c r="CA147" s="259"/>
      <c r="CB147" s="259"/>
      <c r="CC147" s="259"/>
      <c r="CD147" s="167"/>
      <c r="CE147" s="167"/>
      <c r="CF147" s="259"/>
      <c r="CG147" s="259"/>
      <c r="CH147" s="259"/>
      <c r="CI147" s="259"/>
      <c r="CJ147" s="259"/>
      <c r="CK147" s="174">
        <f>CJ147/Tabla1[[#This Row],[Meta 2024*]]</f>
        <v>0</v>
      </c>
      <c r="CL147" s="272"/>
      <c r="CM147" s="10"/>
      <c r="CO147" s="1">
        <f t="shared" si="1"/>
        <v>0</v>
      </c>
      <c r="CS147" s="104"/>
    </row>
    <row r="148" spans="1:97" s="3" customFormat="1" ht="180" hidden="1" x14ac:dyDescent="0.25">
      <c r="A148" s="181" t="s">
        <v>479</v>
      </c>
      <c r="B148" s="182" t="s">
        <v>528</v>
      </c>
      <c r="C148" s="43" t="s">
        <v>529</v>
      </c>
      <c r="D148" s="43"/>
      <c r="E148" s="188"/>
      <c r="F148" s="189"/>
      <c r="G148" s="196">
        <v>0.85</v>
      </c>
      <c r="H148" s="43"/>
      <c r="I148" s="43"/>
      <c r="J148" s="43" t="s">
        <v>70</v>
      </c>
      <c r="K148" s="196">
        <v>0.86</v>
      </c>
      <c r="L148" s="196"/>
      <c r="M148" s="196"/>
      <c r="N148" s="196"/>
      <c r="O148" s="196"/>
      <c r="P148" s="213">
        <v>0.87</v>
      </c>
      <c r="Q148" s="43"/>
      <c r="R148" s="43"/>
      <c r="S148" s="43"/>
      <c r="T148" s="43"/>
      <c r="U148" s="213">
        <v>0.88</v>
      </c>
      <c r="V148" s="43"/>
      <c r="W148" s="43"/>
      <c r="X148" s="43"/>
      <c r="Y148" s="43"/>
      <c r="Z148" s="213">
        <v>0.89</v>
      </c>
      <c r="AA148" s="43"/>
      <c r="AB148" s="43"/>
      <c r="AC148" s="43"/>
      <c r="AD148" s="43"/>
      <c r="AE148" s="213">
        <v>0.89</v>
      </c>
      <c r="AF148" s="43" t="s">
        <v>118</v>
      </c>
      <c r="AG148" s="43" t="s">
        <v>518</v>
      </c>
      <c r="AH148" s="43"/>
      <c r="AI148" s="43"/>
      <c r="AJ148" s="37"/>
      <c r="AK148" s="37"/>
      <c r="AL148" s="228"/>
      <c r="AM148" s="228"/>
      <c r="AN148" s="228"/>
      <c r="AO148" s="228"/>
      <c r="AP148" s="228"/>
      <c r="AQ148" s="228"/>
      <c r="AR148" s="228"/>
      <c r="AS148" s="228"/>
      <c r="AT148" s="228"/>
      <c r="AU148" s="228"/>
      <c r="AV148" s="228"/>
      <c r="AW148" s="228"/>
      <c r="AX148" s="228"/>
      <c r="AY148" s="228"/>
      <c r="AZ148" s="228"/>
      <c r="BA148" s="228"/>
      <c r="BB148" s="228"/>
      <c r="BC148" s="228"/>
      <c r="BD148" s="228"/>
      <c r="BE148" s="228"/>
      <c r="BF148" s="228"/>
      <c r="BG148" s="228"/>
      <c r="BH148" s="228"/>
      <c r="BI148" s="146"/>
      <c r="BJ148" s="228"/>
      <c r="BK148" s="228"/>
      <c r="BL148" s="243"/>
      <c r="BM148" s="243"/>
      <c r="BN148" s="243"/>
      <c r="BO148" s="243"/>
      <c r="BP148" s="243"/>
      <c r="BQ148" s="243"/>
      <c r="BR148" s="243"/>
      <c r="BS148" s="243"/>
      <c r="BT148" s="243"/>
      <c r="BU148" s="243"/>
      <c r="BV148" s="243"/>
      <c r="BW148" s="259"/>
      <c r="BX148" s="259"/>
      <c r="BY148" s="259"/>
      <c r="BZ148" s="259"/>
      <c r="CA148" s="259"/>
      <c r="CB148" s="259"/>
      <c r="CC148" s="259"/>
      <c r="CD148" s="167"/>
      <c r="CE148" s="167"/>
      <c r="CF148" s="259"/>
      <c r="CG148" s="259"/>
      <c r="CH148" s="259"/>
      <c r="CI148" s="259"/>
      <c r="CJ148" s="259"/>
      <c r="CK148" s="174">
        <f>CJ148/Tabla1[[#This Row],[Meta 2024*]]</f>
        <v>0</v>
      </c>
      <c r="CL148" s="272"/>
      <c r="CM148" s="10"/>
      <c r="CO148" s="1">
        <f t="shared" si="1"/>
        <v>0</v>
      </c>
      <c r="CS148" s="104"/>
    </row>
    <row r="149" spans="1:97" s="3" customFormat="1" ht="120" hidden="1" x14ac:dyDescent="0.25">
      <c r="A149" s="181" t="s">
        <v>479</v>
      </c>
      <c r="B149" s="182" t="s">
        <v>530</v>
      </c>
      <c r="C149" s="43" t="s">
        <v>531</v>
      </c>
      <c r="D149" s="43"/>
      <c r="E149" s="188"/>
      <c r="F149" s="189"/>
      <c r="G149" s="196">
        <v>0</v>
      </c>
      <c r="H149" s="43"/>
      <c r="I149" s="43"/>
      <c r="J149" s="43" t="s">
        <v>70</v>
      </c>
      <c r="K149" s="196">
        <v>0.8</v>
      </c>
      <c r="L149" s="196"/>
      <c r="M149" s="196"/>
      <c r="N149" s="196"/>
      <c r="O149" s="196"/>
      <c r="P149" s="213">
        <v>0.82</v>
      </c>
      <c r="Q149" s="43"/>
      <c r="R149" s="43"/>
      <c r="S149" s="43"/>
      <c r="T149" s="43"/>
      <c r="U149" s="213">
        <v>0.84</v>
      </c>
      <c r="V149" s="43"/>
      <c r="W149" s="43"/>
      <c r="X149" s="43"/>
      <c r="Y149" s="43"/>
      <c r="Z149" s="213">
        <v>0.86</v>
      </c>
      <c r="AA149" s="43"/>
      <c r="AB149" s="43"/>
      <c r="AC149" s="43"/>
      <c r="AD149" s="43"/>
      <c r="AE149" s="213">
        <v>0.83</v>
      </c>
      <c r="AF149" s="43" t="s">
        <v>118</v>
      </c>
      <c r="AG149" s="43" t="s">
        <v>532</v>
      </c>
      <c r="AH149" s="43"/>
      <c r="AI149" s="43"/>
      <c r="AJ149" s="37"/>
      <c r="AK149" s="37"/>
      <c r="AL149" s="228"/>
      <c r="AM149" s="228"/>
      <c r="AN149" s="228"/>
      <c r="AO149" s="228"/>
      <c r="AP149" s="228"/>
      <c r="AQ149" s="228"/>
      <c r="AR149" s="228"/>
      <c r="AS149" s="228"/>
      <c r="AT149" s="228"/>
      <c r="AU149" s="228"/>
      <c r="AV149" s="228"/>
      <c r="AW149" s="228"/>
      <c r="AX149" s="228"/>
      <c r="AY149" s="228"/>
      <c r="AZ149" s="228"/>
      <c r="BA149" s="228"/>
      <c r="BB149" s="228"/>
      <c r="BC149" s="228"/>
      <c r="BD149" s="228"/>
      <c r="BE149" s="228"/>
      <c r="BF149" s="228"/>
      <c r="BG149" s="228"/>
      <c r="BH149" s="228"/>
      <c r="BI149" s="146"/>
      <c r="BJ149" s="228"/>
      <c r="BK149" s="228"/>
      <c r="BL149" s="243"/>
      <c r="BM149" s="243"/>
      <c r="BN149" s="243"/>
      <c r="BO149" s="243"/>
      <c r="BP149" s="243"/>
      <c r="BQ149" s="243"/>
      <c r="BR149" s="243"/>
      <c r="BS149" s="243"/>
      <c r="BT149" s="243"/>
      <c r="BU149" s="243"/>
      <c r="BV149" s="243"/>
      <c r="BW149" s="259"/>
      <c r="BX149" s="259"/>
      <c r="BY149" s="259"/>
      <c r="BZ149" s="259"/>
      <c r="CA149" s="259"/>
      <c r="CB149" s="259"/>
      <c r="CC149" s="259"/>
      <c r="CD149" s="167"/>
      <c r="CE149" s="167"/>
      <c r="CF149" s="259"/>
      <c r="CG149" s="259"/>
      <c r="CH149" s="259"/>
      <c r="CI149" s="259"/>
      <c r="CJ149" s="259"/>
      <c r="CK149" s="174">
        <f>CJ149/Tabla1[[#This Row],[Meta 2024*]]</f>
        <v>0</v>
      </c>
      <c r="CL149" s="272"/>
      <c r="CM149" s="10"/>
      <c r="CO149" s="1">
        <f t="shared" si="1"/>
        <v>0</v>
      </c>
      <c r="CS149" s="104"/>
    </row>
    <row r="150" spans="1:97" s="3" customFormat="1" ht="60" hidden="1" x14ac:dyDescent="0.25">
      <c r="A150" s="181" t="s">
        <v>479</v>
      </c>
      <c r="B150" s="182" t="s">
        <v>533</v>
      </c>
      <c r="C150" s="43" t="s">
        <v>496</v>
      </c>
      <c r="D150" s="43"/>
      <c r="E150" s="188"/>
      <c r="F150" s="189"/>
      <c r="G150" s="196">
        <v>0.86</v>
      </c>
      <c r="H150" s="43"/>
      <c r="I150" s="43"/>
      <c r="J150" s="43" t="s">
        <v>70</v>
      </c>
      <c r="K150" s="196">
        <v>0.94</v>
      </c>
      <c r="L150" s="196"/>
      <c r="M150" s="196"/>
      <c r="N150" s="196"/>
      <c r="O150" s="196"/>
      <c r="P150" s="213">
        <v>0.95</v>
      </c>
      <c r="Q150" s="43"/>
      <c r="R150" s="43"/>
      <c r="S150" s="43"/>
      <c r="T150" s="43"/>
      <c r="U150" s="213">
        <v>0.97</v>
      </c>
      <c r="V150" s="43"/>
      <c r="W150" s="43"/>
      <c r="X150" s="43"/>
      <c r="Y150" s="43"/>
      <c r="Z150" s="213">
        <v>0.95</v>
      </c>
      <c r="AA150" s="43"/>
      <c r="AB150" s="43"/>
      <c r="AC150" s="43"/>
      <c r="AD150" s="43"/>
      <c r="AE150" s="213">
        <v>0.95</v>
      </c>
      <c r="AF150" s="43" t="s">
        <v>118</v>
      </c>
      <c r="AG150" s="43" t="s">
        <v>534</v>
      </c>
      <c r="AH150" s="43"/>
      <c r="AI150" s="43"/>
      <c r="AJ150" s="37"/>
      <c r="AK150" s="37"/>
      <c r="AL150" s="228"/>
      <c r="AM150" s="228"/>
      <c r="AN150" s="228"/>
      <c r="AO150" s="228"/>
      <c r="AP150" s="228"/>
      <c r="AQ150" s="228"/>
      <c r="AR150" s="228"/>
      <c r="AS150" s="228"/>
      <c r="AT150" s="228"/>
      <c r="AU150" s="228"/>
      <c r="AV150" s="228"/>
      <c r="AW150" s="228"/>
      <c r="AX150" s="228"/>
      <c r="AY150" s="228"/>
      <c r="AZ150" s="228"/>
      <c r="BA150" s="228"/>
      <c r="BB150" s="228"/>
      <c r="BC150" s="228"/>
      <c r="BD150" s="228"/>
      <c r="BE150" s="228"/>
      <c r="BF150" s="228"/>
      <c r="BG150" s="228"/>
      <c r="BH150" s="228"/>
      <c r="BI150" s="146"/>
      <c r="BJ150" s="228"/>
      <c r="BK150" s="228"/>
      <c r="BL150" s="243"/>
      <c r="BM150" s="243"/>
      <c r="BN150" s="243"/>
      <c r="BO150" s="243"/>
      <c r="BP150" s="243"/>
      <c r="BQ150" s="243"/>
      <c r="BR150" s="243"/>
      <c r="BS150" s="243"/>
      <c r="BT150" s="243"/>
      <c r="BU150" s="243"/>
      <c r="BV150" s="243"/>
      <c r="BW150" s="259"/>
      <c r="BX150" s="259"/>
      <c r="BY150" s="259"/>
      <c r="BZ150" s="259"/>
      <c r="CA150" s="259"/>
      <c r="CB150" s="259"/>
      <c r="CC150" s="259"/>
      <c r="CD150" s="167"/>
      <c r="CE150" s="167"/>
      <c r="CF150" s="259"/>
      <c r="CG150" s="259"/>
      <c r="CH150" s="259"/>
      <c r="CI150" s="259"/>
      <c r="CJ150" s="259"/>
      <c r="CK150" s="174">
        <f>CJ150/Tabla1[[#This Row],[Meta 2024*]]</f>
        <v>0</v>
      </c>
      <c r="CL150" s="272"/>
      <c r="CM150" s="10"/>
      <c r="CO150" s="1">
        <f t="shared" si="1"/>
        <v>0</v>
      </c>
      <c r="CS150" s="104"/>
    </row>
    <row r="151" spans="1:97" s="3" customFormat="1" ht="105" hidden="1" x14ac:dyDescent="0.25">
      <c r="A151" s="181" t="s">
        <v>479</v>
      </c>
      <c r="B151" s="182" t="s">
        <v>535</v>
      </c>
      <c r="C151" s="43" t="s">
        <v>536</v>
      </c>
      <c r="D151" s="43"/>
      <c r="E151" s="188"/>
      <c r="F151" s="189"/>
      <c r="G151" s="37">
        <v>0</v>
      </c>
      <c r="H151" s="43"/>
      <c r="I151" s="43"/>
      <c r="J151" s="43" t="s">
        <v>70</v>
      </c>
      <c r="K151" s="37">
        <v>1</v>
      </c>
      <c r="L151" s="37"/>
      <c r="M151" s="37"/>
      <c r="N151" s="37"/>
      <c r="O151" s="37"/>
      <c r="P151" s="213">
        <v>2</v>
      </c>
      <c r="Q151" s="43"/>
      <c r="R151" s="43"/>
      <c r="S151" s="43"/>
      <c r="T151" s="43"/>
      <c r="U151" s="213">
        <v>2</v>
      </c>
      <c r="V151" s="43"/>
      <c r="W151" s="43"/>
      <c r="X151" s="43"/>
      <c r="Y151" s="43"/>
      <c r="Z151" s="213">
        <v>1</v>
      </c>
      <c r="AA151" s="43"/>
      <c r="AB151" s="43"/>
      <c r="AC151" s="43"/>
      <c r="AD151" s="43"/>
      <c r="AE151" s="213">
        <v>6</v>
      </c>
      <c r="AF151" s="43" t="s">
        <v>118</v>
      </c>
      <c r="AG151" s="43" t="s">
        <v>537</v>
      </c>
      <c r="AH151" s="43"/>
      <c r="AI151" s="43"/>
      <c r="AJ151" s="37"/>
      <c r="AK151" s="37"/>
      <c r="AL151" s="228"/>
      <c r="AM151" s="228"/>
      <c r="AN151" s="228"/>
      <c r="AO151" s="228"/>
      <c r="AP151" s="228"/>
      <c r="AQ151" s="228"/>
      <c r="AR151" s="228"/>
      <c r="AS151" s="228"/>
      <c r="AT151" s="228"/>
      <c r="AU151" s="228"/>
      <c r="AV151" s="228"/>
      <c r="AW151" s="228"/>
      <c r="AX151" s="228"/>
      <c r="AY151" s="228"/>
      <c r="AZ151" s="228"/>
      <c r="BA151" s="228"/>
      <c r="BB151" s="228"/>
      <c r="BC151" s="228"/>
      <c r="BD151" s="228"/>
      <c r="BE151" s="228"/>
      <c r="BF151" s="228"/>
      <c r="BG151" s="228"/>
      <c r="BH151" s="228"/>
      <c r="BI151" s="146"/>
      <c r="BJ151" s="228"/>
      <c r="BK151" s="228"/>
      <c r="BL151" s="243"/>
      <c r="BM151" s="243"/>
      <c r="BN151" s="243"/>
      <c r="BO151" s="243"/>
      <c r="BP151" s="243"/>
      <c r="BQ151" s="243"/>
      <c r="BR151" s="243"/>
      <c r="BS151" s="243"/>
      <c r="BT151" s="243"/>
      <c r="BU151" s="243"/>
      <c r="BV151" s="243"/>
      <c r="BW151" s="259"/>
      <c r="BX151" s="259"/>
      <c r="BY151" s="259"/>
      <c r="BZ151" s="259"/>
      <c r="CA151" s="259"/>
      <c r="CB151" s="259"/>
      <c r="CC151" s="259"/>
      <c r="CD151" s="167"/>
      <c r="CE151" s="167"/>
      <c r="CF151" s="259"/>
      <c r="CG151" s="259"/>
      <c r="CH151" s="259"/>
      <c r="CI151" s="259"/>
      <c r="CJ151" s="259"/>
      <c r="CK151" s="174">
        <f>CJ151/Tabla1[[#This Row],[Meta 2024*]]</f>
        <v>0</v>
      </c>
      <c r="CL151" s="272"/>
      <c r="CM151" s="10"/>
      <c r="CO151" s="1">
        <f t="shared" si="1"/>
        <v>0</v>
      </c>
      <c r="CS151" s="104"/>
    </row>
    <row r="152" spans="1:97" s="3" customFormat="1" ht="135" hidden="1" x14ac:dyDescent="0.25">
      <c r="A152" s="181" t="s">
        <v>479</v>
      </c>
      <c r="B152" s="182" t="s">
        <v>487</v>
      </c>
      <c r="C152" s="43" t="s">
        <v>538</v>
      </c>
      <c r="D152" s="43"/>
      <c r="E152" s="188"/>
      <c r="F152" s="189"/>
      <c r="G152" s="196">
        <v>0</v>
      </c>
      <c r="H152" s="43"/>
      <c r="I152" s="43"/>
      <c r="J152" s="43" t="s">
        <v>70</v>
      </c>
      <c r="K152" s="196">
        <v>1</v>
      </c>
      <c r="L152" s="196"/>
      <c r="M152" s="196"/>
      <c r="N152" s="196"/>
      <c r="O152" s="196"/>
      <c r="P152" s="213">
        <v>1</v>
      </c>
      <c r="Q152" s="43"/>
      <c r="R152" s="43"/>
      <c r="S152" s="43"/>
      <c r="T152" s="43"/>
      <c r="U152" s="213">
        <v>1</v>
      </c>
      <c r="V152" s="43"/>
      <c r="W152" s="43"/>
      <c r="X152" s="43"/>
      <c r="Y152" s="43"/>
      <c r="Z152" s="213">
        <v>1</v>
      </c>
      <c r="AA152" s="43"/>
      <c r="AB152" s="43"/>
      <c r="AC152" s="43"/>
      <c r="AD152" s="43"/>
      <c r="AE152" s="213">
        <v>1</v>
      </c>
      <c r="AF152" s="43" t="s">
        <v>83</v>
      </c>
      <c r="AG152" s="43" t="s">
        <v>97</v>
      </c>
      <c r="AH152" s="43"/>
      <c r="AI152" s="43"/>
      <c r="AJ152" s="37"/>
      <c r="AK152" s="37"/>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146"/>
      <c r="BJ152" s="228"/>
      <c r="BK152" s="228"/>
      <c r="BL152" s="243"/>
      <c r="BM152" s="243"/>
      <c r="BN152" s="243"/>
      <c r="BO152" s="243"/>
      <c r="BP152" s="243"/>
      <c r="BQ152" s="243"/>
      <c r="BR152" s="243"/>
      <c r="BS152" s="243"/>
      <c r="BT152" s="243"/>
      <c r="BU152" s="243"/>
      <c r="BV152" s="243"/>
      <c r="BW152" s="259"/>
      <c r="BX152" s="259"/>
      <c r="BY152" s="259"/>
      <c r="BZ152" s="259"/>
      <c r="CA152" s="259"/>
      <c r="CB152" s="259"/>
      <c r="CC152" s="259"/>
      <c r="CD152" s="167"/>
      <c r="CE152" s="167"/>
      <c r="CF152" s="259"/>
      <c r="CG152" s="259"/>
      <c r="CH152" s="259"/>
      <c r="CI152" s="259"/>
      <c r="CJ152" s="259"/>
      <c r="CK152" s="174">
        <f>CJ152/Tabla1[[#This Row],[Meta 2024*]]</f>
        <v>0</v>
      </c>
      <c r="CL152" s="272"/>
      <c r="CM152" s="10"/>
      <c r="CO152" s="1">
        <f t="shared" si="1"/>
        <v>0</v>
      </c>
      <c r="CS152" s="104"/>
    </row>
    <row r="153" spans="1:97" s="3" customFormat="1" ht="105" hidden="1" x14ac:dyDescent="0.25">
      <c r="A153" s="181" t="s">
        <v>479</v>
      </c>
      <c r="B153" s="182" t="s">
        <v>491</v>
      </c>
      <c r="C153" s="43" t="s">
        <v>539</v>
      </c>
      <c r="D153" s="43"/>
      <c r="E153" s="188"/>
      <c r="F153" s="189"/>
      <c r="G153" s="196">
        <v>0</v>
      </c>
      <c r="H153" s="43"/>
      <c r="I153" s="43"/>
      <c r="J153" s="43" t="s">
        <v>70</v>
      </c>
      <c r="K153" s="196">
        <v>0.2</v>
      </c>
      <c r="L153" s="196"/>
      <c r="M153" s="196"/>
      <c r="N153" s="196"/>
      <c r="O153" s="196"/>
      <c r="P153" s="213">
        <v>0.4</v>
      </c>
      <c r="Q153" s="43"/>
      <c r="R153" s="43"/>
      <c r="S153" s="43"/>
      <c r="T153" s="43"/>
      <c r="U153" s="213">
        <v>0.6</v>
      </c>
      <c r="V153" s="43"/>
      <c r="W153" s="43"/>
      <c r="X153" s="43"/>
      <c r="Y153" s="43"/>
      <c r="Z153" s="213">
        <v>1</v>
      </c>
      <c r="AA153" s="43"/>
      <c r="AB153" s="43"/>
      <c r="AC153" s="43"/>
      <c r="AD153" s="43"/>
      <c r="AE153" s="213">
        <v>1</v>
      </c>
      <c r="AF153" s="43" t="s">
        <v>83</v>
      </c>
      <c r="AG153" s="43" t="s">
        <v>97</v>
      </c>
      <c r="AH153" s="43"/>
      <c r="AI153" s="43"/>
      <c r="AJ153" s="37"/>
      <c r="AK153" s="37"/>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146"/>
      <c r="BJ153" s="228"/>
      <c r="BK153" s="228"/>
      <c r="BL153" s="243"/>
      <c r="BM153" s="243"/>
      <c r="BN153" s="243"/>
      <c r="BO153" s="243"/>
      <c r="BP153" s="243"/>
      <c r="BQ153" s="243"/>
      <c r="BR153" s="243"/>
      <c r="BS153" s="243"/>
      <c r="BT153" s="243"/>
      <c r="BU153" s="243"/>
      <c r="BV153" s="243"/>
      <c r="BW153" s="259"/>
      <c r="BX153" s="259"/>
      <c r="BY153" s="259"/>
      <c r="BZ153" s="259"/>
      <c r="CA153" s="259"/>
      <c r="CB153" s="259"/>
      <c r="CC153" s="259"/>
      <c r="CD153" s="167"/>
      <c r="CE153" s="167"/>
      <c r="CF153" s="259"/>
      <c r="CG153" s="259"/>
      <c r="CH153" s="259"/>
      <c r="CI153" s="259"/>
      <c r="CJ153" s="259"/>
      <c r="CK153" s="174">
        <f>CJ153/Tabla1[[#This Row],[Meta 2024*]]</f>
        <v>0</v>
      </c>
      <c r="CL153" s="272"/>
      <c r="CM153" s="10"/>
      <c r="CO153" s="1">
        <f t="shared" si="1"/>
        <v>0</v>
      </c>
      <c r="CS153" s="104"/>
    </row>
    <row r="154" spans="1:97" s="3" customFormat="1" ht="60" hidden="1" x14ac:dyDescent="0.25">
      <c r="A154" s="181" t="s">
        <v>479</v>
      </c>
      <c r="B154" s="182" t="s">
        <v>533</v>
      </c>
      <c r="C154" s="43" t="s">
        <v>496</v>
      </c>
      <c r="D154" s="43"/>
      <c r="E154" s="188"/>
      <c r="F154" s="189"/>
      <c r="G154" s="196">
        <v>0.91</v>
      </c>
      <c r="H154" s="43"/>
      <c r="I154" s="43"/>
      <c r="J154" s="43" t="s">
        <v>70</v>
      </c>
      <c r="K154" s="196">
        <v>0.95</v>
      </c>
      <c r="L154" s="196"/>
      <c r="M154" s="196"/>
      <c r="N154" s="196"/>
      <c r="O154" s="196"/>
      <c r="P154" s="213">
        <v>0.95</v>
      </c>
      <c r="Q154" s="43"/>
      <c r="R154" s="43"/>
      <c r="S154" s="43"/>
      <c r="T154" s="43"/>
      <c r="U154" s="213">
        <v>0.95</v>
      </c>
      <c r="V154" s="43"/>
      <c r="W154" s="43"/>
      <c r="X154" s="43"/>
      <c r="Y154" s="43"/>
      <c r="Z154" s="213">
        <v>0.95</v>
      </c>
      <c r="AA154" s="43"/>
      <c r="AB154" s="43"/>
      <c r="AC154" s="43"/>
      <c r="AD154" s="43"/>
      <c r="AE154" s="213">
        <v>0.95</v>
      </c>
      <c r="AF154" s="43" t="s">
        <v>83</v>
      </c>
      <c r="AG154" s="43" t="s">
        <v>97</v>
      </c>
      <c r="AH154" s="43"/>
      <c r="AI154" s="43"/>
      <c r="AJ154" s="37"/>
      <c r="AK154" s="37"/>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146"/>
      <c r="BJ154" s="228"/>
      <c r="BK154" s="228"/>
      <c r="BL154" s="243"/>
      <c r="BM154" s="243"/>
      <c r="BN154" s="243"/>
      <c r="BO154" s="243"/>
      <c r="BP154" s="243"/>
      <c r="BQ154" s="243"/>
      <c r="BR154" s="243"/>
      <c r="BS154" s="243"/>
      <c r="BT154" s="243"/>
      <c r="BU154" s="243"/>
      <c r="BV154" s="243"/>
      <c r="BW154" s="259"/>
      <c r="BX154" s="259"/>
      <c r="BY154" s="259"/>
      <c r="BZ154" s="259"/>
      <c r="CA154" s="259"/>
      <c r="CB154" s="259"/>
      <c r="CC154" s="259"/>
      <c r="CD154" s="167"/>
      <c r="CE154" s="167"/>
      <c r="CF154" s="259"/>
      <c r="CG154" s="259"/>
      <c r="CH154" s="259"/>
      <c r="CI154" s="259"/>
      <c r="CJ154" s="259"/>
      <c r="CK154" s="174">
        <f>CJ154/Tabla1[[#This Row],[Meta 2024*]]</f>
        <v>0</v>
      </c>
      <c r="CL154" s="272"/>
      <c r="CM154" s="10"/>
      <c r="CO154" s="1">
        <f t="shared" si="1"/>
        <v>0</v>
      </c>
      <c r="CS154" s="104"/>
    </row>
    <row r="155" spans="1:97" s="3" customFormat="1" ht="105" hidden="1" x14ac:dyDescent="0.25">
      <c r="A155" s="181" t="s">
        <v>479</v>
      </c>
      <c r="B155" s="182" t="s">
        <v>535</v>
      </c>
      <c r="C155" s="43" t="s">
        <v>536</v>
      </c>
      <c r="D155" s="43"/>
      <c r="E155" s="188"/>
      <c r="F155" s="189"/>
      <c r="G155" s="196">
        <v>0</v>
      </c>
      <c r="H155" s="43"/>
      <c r="I155" s="43"/>
      <c r="J155" s="43" t="s">
        <v>70</v>
      </c>
      <c r="K155" s="196">
        <v>1</v>
      </c>
      <c r="L155" s="196"/>
      <c r="M155" s="196"/>
      <c r="N155" s="196"/>
      <c r="O155" s="196"/>
      <c r="P155" s="213">
        <v>1</v>
      </c>
      <c r="Q155" s="43"/>
      <c r="R155" s="43"/>
      <c r="S155" s="43"/>
      <c r="T155" s="43"/>
      <c r="U155" s="213">
        <v>1</v>
      </c>
      <c r="V155" s="43"/>
      <c r="W155" s="43"/>
      <c r="X155" s="43"/>
      <c r="Y155" s="43"/>
      <c r="Z155" s="213">
        <v>1</v>
      </c>
      <c r="AA155" s="43"/>
      <c r="AB155" s="43"/>
      <c r="AC155" s="43"/>
      <c r="AD155" s="43"/>
      <c r="AE155" s="213">
        <v>1</v>
      </c>
      <c r="AF155" s="43" t="s">
        <v>83</v>
      </c>
      <c r="AG155" s="43" t="s">
        <v>97</v>
      </c>
      <c r="AH155" s="43"/>
      <c r="AI155" s="43"/>
      <c r="AJ155" s="37"/>
      <c r="AK155" s="37"/>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146"/>
      <c r="BJ155" s="228"/>
      <c r="BK155" s="228"/>
      <c r="BL155" s="243"/>
      <c r="BM155" s="243"/>
      <c r="BN155" s="243"/>
      <c r="BO155" s="243"/>
      <c r="BP155" s="243"/>
      <c r="BQ155" s="243"/>
      <c r="BR155" s="243"/>
      <c r="BS155" s="243"/>
      <c r="BT155" s="243"/>
      <c r="BU155" s="243"/>
      <c r="BV155" s="243"/>
      <c r="BW155" s="259"/>
      <c r="BX155" s="259"/>
      <c r="BY155" s="259"/>
      <c r="BZ155" s="259"/>
      <c r="CA155" s="259"/>
      <c r="CB155" s="259"/>
      <c r="CC155" s="259"/>
      <c r="CD155" s="167"/>
      <c r="CE155" s="167"/>
      <c r="CF155" s="259"/>
      <c r="CG155" s="259"/>
      <c r="CH155" s="259"/>
      <c r="CI155" s="259"/>
      <c r="CJ155" s="259"/>
      <c r="CK155" s="174">
        <f>CJ155/Tabla1[[#This Row],[Meta 2024*]]</f>
        <v>0</v>
      </c>
      <c r="CL155" s="272"/>
      <c r="CM155" s="10"/>
      <c r="CO155" s="1">
        <f t="shared" si="1"/>
        <v>0</v>
      </c>
      <c r="CS155" s="104"/>
    </row>
    <row r="156" spans="1:97" s="3" customFormat="1" ht="90" hidden="1" x14ac:dyDescent="0.25">
      <c r="A156" s="181" t="s">
        <v>479</v>
      </c>
      <c r="B156" s="182" t="s">
        <v>540</v>
      </c>
      <c r="C156" s="43" t="s">
        <v>541</v>
      </c>
      <c r="D156" s="43"/>
      <c r="E156" s="188"/>
      <c r="F156" s="189"/>
      <c r="G156" s="196">
        <v>0</v>
      </c>
      <c r="H156" s="43"/>
      <c r="I156" s="43"/>
      <c r="J156" s="43" t="s">
        <v>70</v>
      </c>
      <c r="K156" s="196">
        <v>0.7</v>
      </c>
      <c r="L156" s="196"/>
      <c r="M156" s="196"/>
      <c r="N156" s="196"/>
      <c r="O156" s="196"/>
      <c r="P156" s="213">
        <v>0.7</v>
      </c>
      <c r="Q156" s="43"/>
      <c r="R156" s="43"/>
      <c r="S156" s="43"/>
      <c r="T156" s="43"/>
      <c r="U156" s="213">
        <v>0.7</v>
      </c>
      <c r="V156" s="43"/>
      <c r="W156" s="43"/>
      <c r="X156" s="43"/>
      <c r="Y156" s="43"/>
      <c r="Z156" s="213">
        <v>0.7</v>
      </c>
      <c r="AA156" s="43"/>
      <c r="AB156" s="43"/>
      <c r="AC156" s="43"/>
      <c r="AD156" s="43"/>
      <c r="AE156" s="213">
        <v>0.7</v>
      </c>
      <c r="AF156" s="43" t="s">
        <v>83</v>
      </c>
      <c r="AG156" s="43" t="s">
        <v>97</v>
      </c>
      <c r="AH156" s="43"/>
      <c r="AI156" s="43"/>
      <c r="AJ156" s="37"/>
      <c r="AK156" s="37"/>
      <c r="AL156" s="228"/>
      <c r="AM156" s="228"/>
      <c r="AN156" s="228"/>
      <c r="AO156" s="228"/>
      <c r="AP156" s="228"/>
      <c r="AQ156" s="228"/>
      <c r="AR156" s="228"/>
      <c r="AS156" s="228"/>
      <c r="AT156" s="228"/>
      <c r="AU156" s="228"/>
      <c r="AV156" s="228"/>
      <c r="AW156" s="228"/>
      <c r="AX156" s="228"/>
      <c r="AY156" s="228"/>
      <c r="AZ156" s="228"/>
      <c r="BA156" s="228"/>
      <c r="BB156" s="228"/>
      <c r="BC156" s="228"/>
      <c r="BD156" s="228"/>
      <c r="BE156" s="228"/>
      <c r="BF156" s="228"/>
      <c r="BG156" s="228"/>
      <c r="BH156" s="228"/>
      <c r="BI156" s="146"/>
      <c r="BJ156" s="228"/>
      <c r="BK156" s="228"/>
      <c r="BL156" s="243"/>
      <c r="BM156" s="243"/>
      <c r="BN156" s="243"/>
      <c r="BO156" s="243"/>
      <c r="BP156" s="243"/>
      <c r="BQ156" s="243"/>
      <c r="BR156" s="243"/>
      <c r="BS156" s="243"/>
      <c r="BT156" s="243"/>
      <c r="BU156" s="243"/>
      <c r="BV156" s="243"/>
      <c r="BW156" s="259"/>
      <c r="BX156" s="259"/>
      <c r="BY156" s="259"/>
      <c r="BZ156" s="259"/>
      <c r="CA156" s="259"/>
      <c r="CB156" s="259"/>
      <c r="CC156" s="259"/>
      <c r="CD156" s="167"/>
      <c r="CE156" s="167"/>
      <c r="CF156" s="259"/>
      <c r="CG156" s="259"/>
      <c r="CH156" s="259"/>
      <c r="CI156" s="259"/>
      <c r="CJ156" s="259"/>
      <c r="CK156" s="174">
        <f>CJ156/Tabla1[[#This Row],[Meta 2024*]]</f>
        <v>0</v>
      </c>
      <c r="CL156" s="272"/>
      <c r="CM156" s="10"/>
      <c r="CO156" s="1">
        <f t="shared" si="1"/>
        <v>0</v>
      </c>
      <c r="CS156" s="104"/>
    </row>
    <row r="157" spans="1:97" s="3" customFormat="1" ht="150" hidden="1" x14ac:dyDescent="0.25">
      <c r="A157" s="181" t="s">
        <v>479</v>
      </c>
      <c r="B157" s="286" t="s">
        <v>542</v>
      </c>
      <c r="C157" s="44" t="s">
        <v>543</v>
      </c>
      <c r="D157" s="43"/>
      <c r="E157" s="188"/>
      <c r="F157" s="189"/>
      <c r="G157" s="200">
        <v>0.82</v>
      </c>
      <c r="H157" s="43"/>
      <c r="I157" s="43"/>
      <c r="J157" s="43" t="s">
        <v>70</v>
      </c>
      <c r="K157" s="200">
        <v>0.83</v>
      </c>
      <c r="L157" s="200"/>
      <c r="M157" s="200"/>
      <c r="N157" s="200"/>
      <c r="O157" s="200"/>
      <c r="P157" s="213">
        <v>0.84</v>
      </c>
      <c r="Q157" s="43"/>
      <c r="R157" s="43"/>
      <c r="S157" s="43"/>
      <c r="T157" s="43"/>
      <c r="U157" s="213">
        <v>0.85</v>
      </c>
      <c r="V157" s="43"/>
      <c r="W157" s="43"/>
      <c r="X157" s="43"/>
      <c r="Y157" s="43"/>
      <c r="Z157" s="213">
        <v>0.86</v>
      </c>
      <c r="AA157" s="43"/>
      <c r="AB157" s="43"/>
      <c r="AC157" s="43"/>
      <c r="AD157" s="43"/>
      <c r="AE157" s="213">
        <v>0.86</v>
      </c>
      <c r="AF157" s="44" t="s">
        <v>91</v>
      </c>
      <c r="AG157" s="44" t="s">
        <v>91</v>
      </c>
      <c r="AH157" s="43"/>
      <c r="AI157" s="43"/>
      <c r="AJ157" s="37"/>
      <c r="AK157" s="37"/>
      <c r="AL157" s="228"/>
      <c r="AM157" s="228"/>
      <c r="AN157" s="228"/>
      <c r="AO157" s="228"/>
      <c r="AP157" s="228"/>
      <c r="AQ157" s="228"/>
      <c r="AR157" s="228"/>
      <c r="AS157" s="228"/>
      <c r="AT157" s="228"/>
      <c r="AU157" s="228"/>
      <c r="AV157" s="228"/>
      <c r="AW157" s="228"/>
      <c r="AX157" s="228"/>
      <c r="AY157" s="228"/>
      <c r="AZ157" s="228"/>
      <c r="BA157" s="228"/>
      <c r="BB157" s="228"/>
      <c r="BC157" s="228"/>
      <c r="BD157" s="228"/>
      <c r="BE157" s="228"/>
      <c r="BF157" s="228"/>
      <c r="BG157" s="228"/>
      <c r="BH157" s="228"/>
      <c r="BI157" s="146"/>
      <c r="BJ157" s="228"/>
      <c r="BK157" s="228"/>
      <c r="BL157" s="243"/>
      <c r="BM157" s="243"/>
      <c r="BN157" s="243"/>
      <c r="BO157" s="243"/>
      <c r="BP157" s="243"/>
      <c r="BQ157" s="243"/>
      <c r="BR157" s="243"/>
      <c r="BS157" s="243"/>
      <c r="BT157" s="243"/>
      <c r="BU157" s="243"/>
      <c r="BV157" s="243"/>
      <c r="BW157" s="259"/>
      <c r="BX157" s="259"/>
      <c r="BY157" s="259"/>
      <c r="BZ157" s="259"/>
      <c r="CA157" s="259"/>
      <c r="CB157" s="259"/>
      <c r="CC157" s="259"/>
      <c r="CD157" s="167"/>
      <c r="CE157" s="167"/>
      <c r="CF157" s="259"/>
      <c r="CG157" s="259"/>
      <c r="CH157" s="259"/>
      <c r="CI157" s="259"/>
      <c r="CJ157" s="259"/>
      <c r="CK157" s="174">
        <f>CJ157/Tabla1[[#This Row],[Meta 2024*]]</f>
        <v>0</v>
      </c>
      <c r="CL157" s="272"/>
      <c r="CM157" s="10"/>
      <c r="CO157" s="1">
        <f t="shared" si="1"/>
        <v>0</v>
      </c>
      <c r="CS157" s="104"/>
    </row>
    <row r="158" spans="1:97" s="3" customFormat="1" ht="120" hidden="1" x14ac:dyDescent="0.25">
      <c r="A158" s="181" t="s">
        <v>479</v>
      </c>
      <c r="B158" s="286" t="s">
        <v>544</v>
      </c>
      <c r="C158" s="44" t="s">
        <v>545</v>
      </c>
      <c r="D158" s="43"/>
      <c r="E158" s="188"/>
      <c r="F158" s="189"/>
      <c r="G158" s="44" t="s">
        <v>546</v>
      </c>
      <c r="H158" s="43"/>
      <c r="I158" s="43"/>
      <c r="J158" s="43" t="s">
        <v>70</v>
      </c>
      <c r="K158" s="44" t="s">
        <v>547</v>
      </c>
      <c r="L158" s="44"/>
      <c r="M158" s="44"/>
      <c r="N158" s="44"/>
      <c r="O158" s="44"/>
      <c r="P158" s="213" t="s">
        <v>547</v>
      </c>
      <c r="Q158" s="43"/>
      <c r="R158" s="43"/>
      <c r="S158" s="43"/>
      <c r="T158" s="43"/>
      <c r="U158" s="213" t="s">
        <v>547</v>
      </c>
      <c r="V158" s="43"/>
      <c r="W158" s="43"/>
      <c r="X158" s="43"/>
      <c r="Y158" s="43"/>
      <c r="Z158" s="213" t="s">
        <v>547</v>
      </c>
      <c r="AA158" s="43"/>
      <c r="AB158" s="43"/>
      <c r="AC158" s="43"/>
      <c r="AD158" s="43"/>
      <c r="AE158" s="213" t="s">
        <v>548</v>
      </c>
      <c r="AF158" s="44" t="s">
        <v>91</v>
      </c>
      <c r="AG158" s="44" t="s">
        <v>91</v>
      </c>
      <c r="AH158" s="43"/>
      <c r="AI158" s="43"/>
      <c r="AJ158" s="37"/>
      <c r="AK158" s="37"/>
      <c r="AL158" s="228"/>
      <c r="AM158" s="228"/>
      <c r="AN158" s="228"/>
      <c r="AO158" s="228"/>
      <c r="AP158" s="228"/>
      <c r="AQ158" s="228"/>
      <c r="AR158" s="228"/>
      <c r="AS158" s="228"/>
      <c r="AT158" s="228"/>
      <c r="AU158" s="228"/>
      <c r="AV158" s="228"/>
      <c r="AW158" s="228"/>
      <c r="AX158" s="228"/>
      <c r="AY158" s="228"/>
      <c r="AZ158" s="228"/>
      <c r="BA158" s="228"/>
      <c r="BB158" s="228"/>
      <c r="BC158" s="228"/>
      <c r="BD158" s="228"/>
      <c r="BE158" s="228"/>
      <c r="BF158" s="228"/>
      <c r="BG158" s="228"/>
      <c r="BH158" s="228"/>
      <c r="BI158" s="146"/>
      <c r="BJ158" s="228"/>
      <c r="BK158" s="228"/>
      <c r="BL158" s="243"/>
      <c r="BM158" s="243"/>
      <c r="BN158" s="243"/>
      <c r="BO158" s="243"/>
      <c r="BP158" s="243"/>
      <c r="BQ158" s="243"/>
      <c r="BR158" s="243"/>
      <c r="BS158" s="243"/>
      <c r="BT158" s="243"/>
      <c r="BU158" s="243"/>
      <c r="BV158" s="243"/>
      <c r="BW158" s="259"/>
      <c r="BX158" s="259"/>
      <c r="BY158" s="259"/>
      <c r="BZ158" s="259"/>
      <c r="CA158" s="259"/>
      <c r="CB158" s="259"/>
      <c r="CC158" s="259"/>
      <c r="CD158" s="167"/>
      <c r="CE158" s="167"/>
      <c r="CF158" s="259"/>
      <c r="CG158" s="259"/>
      <c r="CH158" s="259"/>
      <c r="CI158" s="259"/>
      <c r="CJ158" s="259"/>
      <c r="CK158" s="174" t="e">
        <f>CJ158/Tabla1[[#This Row],[Meta 2024*]]</f>
        <v>#VALUE!</v>
      </c>
      <c r="CL158" s="272"/>
      <c r="CM158" s="10"/>
      <c r="CO158" s="1">
        <f t="shared" si="1"/>
        <v>0</v>
      </c>
      <c r="CS158" s="104"/>
    </row>
    <row r="159" spans="1:97" s="3" customFormat="1" ht="105" hidden="1" x14ac:dyDescent="0.25">
      <c r="A159" s="181" t="s">
        <v>479</v>
      </c>
      <c r="B159" s="286" t="s">
        <v>549</v>
      </c>
      <c r="C159" s="44" t="s">
        <v>550</v>
      </c>
      <c r="D159" s="43"/>
      <c r="E159" s="188"/>
      <c r="F159" s="189"/>
      <c r="G159" s="44" t="s">
        <v>551</v>
      </c>
      <c r="H159" s="43"/>
      <c r="I159" s="43"/>
      <c r="J159" s="43" t="s">
        <v>70</v>
      </c>
      <c r="K159" s="44" t="s">
        <v>552</v>
      </c>
      <c r="L159" s="44"/>
      <c r="M159" s="44"/>
      <c r="N159" s="44"/>
      <c r="O159" s="44"/>
      <c r="P159" s="213" t="s">
        <v>553</v>
      </c>
      <c r="Q159" s="43"/>
      <c r="R159" s="43"/>
      <c r="S159" s="43"/>
      <c r="T159" s="43"/>
      <c r="U159" s="213" t="s">
        <v>554</v>
      </c>
      <c r="V159" s="43"/>
      <c r="W159" s="43"/>
      <c r="X159" s="43"/>
      <c r="Y159" s="43"/>
      <c r="Z159" s="213" t="s">
        <v>555</v>
      </c>
      <c r="AA159" s="43"/>
      <c r="AB159" s="43"/>
      <c r="AC159" s="43"/>
      <c r="AD159" s="43"/>
      <c r="AE159" s="213" t="s">
        <v>556</v>
      </c>
      <c r="AF159" s="44" t="s">
        <v>91</v>
      </c>
      <c r="AG159" s="37" t="s">
        <v>97</v>
      </c>
      <c r="AH159" s="43"/>
      <c r="AI159" s="43"/>
      <c r="AJ159" s="37"/>
      <c r="AK159" s="37"/>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146"/>
      <c r="BJ159" s="228"/>
      <c r="BK159" s="228"/>
      <c r="BL159" s="243"/>
      <c r="BM159" s="243"/>
      <c r="BN159" s="243"/>
      <c r="BO159" s="243"/>
      <c r="BP159" s="243"/>
      <c r="BQ159" s="243"/>
      <c r="BR159" s="243"/>
      <c r="BS159" s="243"/>
      <c r="BT159" s="243"/>
      <c r="BU159" s="243"/>
      <c r="BV159" s="243"/>
      <c r="BW159" s="259"/>
      <c r="BX159" s="259"/>
      <c r="BY159" s="259"/>
      <c r="BZ159" s="259"/>
      <c r="CA159" s="259"/>
      <c r="CB159" s="259"/>
      <c r="CC159" s="259"/>
      <c r="CD159" s="167"/>
      <c r="CE159" s="167"/>
      <c r="CF159" s="259"/>
      <c r="CG159" s="259"/>
      <c r="CH159" s="259"/>
      <c r="CI159" s="259"/>
      <c r="CJ159" s="259"/>
      <c r="CK159" s="174" t="e">
        <f>CJ159/Tabla1[[#This Row],[Meta 2024*]]</f>
        <v>#VALUE!</v>
      </c>
      <c r="CL159" s="272"/>
      <c r="CM159" s="10"/>
      <c r="CO159" s="1">
        <f t="shared" si="1"/>
        <v>0</v>
      </c>
      <c r="CS159" s="104"/>
    </row>
    <row r="160" spans="1:97" s="3" customFormat="1" ht="135" hidden="1" x14ac:dyDescent="0.25">
      <c r="A160" s="181" t="s">
        <v>479</v>
      </c>
      <c r="B160" s="183" t="s">
        <v>557</v>
      </c>
      <c r="C160" s="40" t="s">
        <v>558</v>
      </c>
      <c r="D160" s="43"/>
      <c r="E160" s="188"/>
      <c r="F160" s="189"/>
      <c r="G160" s="42">
        <v>0</v>
      </c>
      <c r="H160" s="43"/>
      <c r="I160" s="43"/>
      <c r="J160" s="43" t="s">
        <v>70</v>
      </c>
      <c r="K160" s="42">
        <v>1</v>
      </c>
      <c r="L160" s="42"/>
      <c r="M160" s="42"/>
      <c r="N160" s="42"/>
      <c r="O160" s="42"/>
      <c r="P160" s="213">
        <v>1</v>
      </c>
      <c r="Q160" s="43"/>
      <c r="R160" s="43"/>
      <c r="S160" s="43"/>
      <c r="T160" s="43"/>
      <c r="U160" s="213">
        <v>1</v>
      </c>
      <c r="V160" s="43"/>
      <c r="W160" s="43"/>
      <c r="X160" s="43"/>
      <c r="Y160" s="43"/>
      <c r="Z160" s="213">
        <v>1</v>
      </c>
      <c r="AA160" s="43"/>
      <c r="AB160" s="43"/>
      <c r="AC160" s="43"/>
      <c r="AD160" s="43"/>
      <c r="AE160" s="213">
        <v>1</v>
      </c>
      <c r="AF160" s="40" t="s">
        <v>118</v>
      </c>
      <c r="AG160" s="40" t="s">
        <v>559</v>
      </c>
      <c r="AH160" s="43"/>
      <c r="AI160" s="43"/>
      <c r="AJ160" s="37"/>
      <c r="AK160" s="37"/>
      <c r="AL160" s="228"/>
      <c r="AM160" s="228"/>
      <c r="AN160" s="228"/>
      <c r="AO160" s="228"/>
      <c r="AP160" s="228"/>
      <c r="AQ160" s="228"/>
      <c r="AR160" s="228"/>
      <c r="AS160" s="228"/>
      <c r="AT160" s="228"/>
      <c r="AU160" s="228"/>
      <c r="AV160" s="228"/>
      <c r="AW160" s="228"/>
      <c r="AX160" s="228"/>
      <c r="AY160" s="228"/>
      <c r="AZ160" s="228"/>
      <c r="BA160" s="228"/>
      <c r="BB160" s="228"/>
      <c r="BC160" s="228"/>
      <c r="BD160" s="228"/>
      <c r="BE160" s="228"/>
      <c r="BF160" s="228"/>
      <c r="BG160" s="228"/>
      <c r="BH160" s="228"/>
      <c r="BI160" s="146"/>
      <c r="BJ160" s="228"/>
      <c r="BK160" s="228"/>
      <c r="BL160" s="243"/>
      <c r="BM160" s="243"/>
      <c r="BN160" s="243"/>
      <c r="BO160" s="243"/>
      <c r="BP160" s="243"/>
      <c r="BQ160" s="243"/>
      <c r="BR160" s="243"/>
      <c r="BS160" s="243"/>
      <c r="BT160" s="243"/>
      <c r="BU160" s="243"/>
      <c r="BV160" s="243"/>
      <c r="BW160" s="259"/>
      <c r="BX160" s="259"/>
      <c r="BY160" s="259"/>
      <c r="BZ160" s="259"/>
      <c r="CA160" s="259"/>
      <c r="CB160" s="259"/>
      <c r="CC160" s="259"/>
      <c r="CD160" s="167"/>
      <c r="CE160" s="167"/>
      <c r="CF160" s="259"/>
      <c r="CG160" s="259"/>
      <c r="CH160" s="259"/>
      <c r="CI160" s="259"/>
      <c r="CJ160" s="259"/>
      <c r="CK160" s="174">
        <f>CJ160/Tabla1[[#This Row],[Meta 2024*]]</f>
        <v>0</v>
      </c>
      <c r="CL160" s="272"/>
      <c r="CM160" s="10"/>
      <c r="CO160" s="1">
        <f t="shared" si="1"/>
        <v>0</v>
      </c>
      <c r="CS160" s="104"/>
    </row>
    <row r="161" spans="1:97" s="3" customFormat="1" ht="210" hidden="1" x14ac:dyDescent="0.25">
      <c r="A161" s="181" t="s">
        <v>479</v>
      </c>
      <c r="B161" s="183" t="s">
        <v>560</v>
      </c>
      <c r="C161" s="40" t="s">
        <v>561</v>
      </c>
      <c r="D161" s="43"/>
      <c r="E161" s="188"/>
      <c r="F161" s="189"/>
      <c r="G161" s="42">
        <v>0</v>
      </c>
      <c r="H161" s="43"/>
      <c r="I161" s="43"/>
      <c r="J161" s="43" t="s">
        <v>70</v>
      </c>
      <c r="K161" s="42">
        <v>1</v>
      </c>
      <c r="L161" s="42"/>
      <c r="M161" s="42"/>
      <c r="N161" s="42"/>
      <c r="O161" s="42"/>
      <c r="P161" s="213">
        <v>1</v>
      </c>
      <c r="Q161" s="43"/>
      <c r="R161" s="43"/>
      <c r="S161" s="43"/>
      <c r="T161" s="43"/>
      <c r="U161" s="213">
        <v>1</v>
      </c>
      <c r="V161" s="43"/>
      <c r="W161" s="43"/>
      <c r="X161" s="43"/>
      <c r="Y161" s="43"/>
      <c r="Z161" s="213">
        <v>1</v>
      </c>
      <c r="AA161" s="43"/>
      <c r="AB161" s="43"/>
      <c r="AC161" s="43"/>
      <c r="AD161" s="43"/>
      <c r="AE161" s="213">
        <v>1</v>
      </c>
      <c r="AF161" s="40" t="s">
        <v>118</v>
      </c>
      <c r="AG161" s="40" t="s">
        <v>562</v>
      </c>
      <c r="AH161" s="43"/>
      <c r="AI161" s="43"/>
      <c r="AJ161" s="37"/>
      <c r="AK161" s="37"/>
      <c r="AL161" s="228"/>
      <c r="AM161" s="228"/>
      <c r="AN161" s="228"/>
      <c r="AO161" s="228"/>
      <c r="AP161" s="228"/>
      <c r="AQ161" s="228"/>
      <c r="AR161" s="228"/>
      <c r="AS161" s="228"/>
      <c r="AT161" s="228"/>
      <c r="AU161" s="228"/>
      <c r="AV161" s="228"/>
      <c r="AW161" s="228"/>
      <c r="AX161" s="228"/>
      <c r="AY161" s="228"/>
      <c r="AZ161" s="228"/>
      <c r="BA161" s="228"/>
      <c r="BB161" s="228"/>
      <c r="BC161" s="228"/>
      <c r="BD161" s="228"/>
      <c r="BE161" s="228"/>
      <c r="BF161" s="228"/>
      <c r="BG161" s="228"/>
      <c r="BH161" s="228"/>
      <c r="BI161" s="146"/>
      <c r="BJ161" s="228"/>
      <c r="BK161" s="228"/>
      <c r="BL161" s="243"/>
      <c r="BM161" s="243"/>
      <c r="BN161" s="243"/>
      <c r="BO161" s="243"/>
      <c r="BP161" s="243"/>
      <c r="BQ161" s="243"/>
      <c r="BR161" s="243"/>
      <c r="BS161" s="243"/>
      <c r="BT161" s="243"/>
      <c r="BU161" s="243"/>
      <c r="BV161" s="243"/>
      <c r="BW161" s="259"/>
      <c r="BX161" s="259"/>
      <c r="BY161" s="259"/>
      <c r="BZ161" s="259"/>
      <c r="CA161" s="259"/>
      <c r="CB161" s="259"/>
      <c r="CC161" s="259"/>
      <c r="CD161" s="167"/>
      <c r="CE161" s="167"/>
      <c r="CF161" s="259"/>
      <c r="CG161" s="259"/>
      <c r="CH161" s="259"/>
      <c r="CI161" s="259"/>
      <c r="CJ161" s="259"/>
      <c r="CK161" s="174">
        <f>CJ161/Tabla1[[#This Row],[Meta 2024*]]</f>
        <v>0</v>
      </c>
      <c r="CL161" s="272"/>
      <c r="CM161" s="10"/>
      <c r="CO161" s="1">
        <f t="shared" si="1"/>
        <v>0</v>
      </c>
      <c r="CS161" s="104"/>
    </row>
    <row r="162" spans="1:97" s="3" customFormat="1" ht="150" hidden="1" x14ac:dyDescent="0.25">
      <c r="A162" s="181" t="s">
        <v>479</v>
      </c>
      <c r="B162" s="182" t="s">
        <v>563</v>
      </c>
      <c r="C162" s="40" t="s">
        <v>564</v>
      </c>
      <c r="D162" s="43"/>
      <c r="E162" s="188"/>
      <c r="F162" s="189"/>
      <c r="G162" s="40">
        <v>0</v>
      </c>
      <c r="H162" s="43"/>
      <c r="I162" s="43"/>
      <c r="J162" s="43" t="s">
        <v>70</v>
      </c>
      <c r="K162" s="40">
        <v>10</v>
      </c>
      <c r="L162" s="40"/>
      <c r="M162" s="40"/>
      <c r="N162" s="40"/>
      <c r="O162" s="40"/>
      <c r="P162" s="213">
        <v>30</v>
      </c>
      <c r="Q162" s="43"/>
      <c r="R162" s="43"/>
      <c r="S162" s="43"/>
      <c r="T162" s="43"/>
      <c r="U162" s="213">
        <v>40</v>
      </c>
      <c r="V162" s="43"/>
      <c r="W162" s="43"/>
      <c r="X162" s="43"/>
      <c r="Y162" s="43"/>
      <c r="Z162" s="213">
        <v>20</v>
      </c>
      <c r="AA162" s="43"/>
      <c r="AB162" s="43"/>
      <c r="AC162" s="43"/>
      <c r="AD162" s="43"/>
      <c r="AE162" s="213">
        <v>100</v>
      </c>
      <c r="AF162" s="40" t="s">
        <v>565</v>
      </c>
      <c r="AG162" s="40" t="s">
        <v>566</v>
      </c>
      <c r="AH162" s="43"/>
      <c r="AI162" s="43"/>
      <c r="AJ162" s="37"/>
      <c r="AK162" s="37"/>
      <c r="AL162" s="228"/>
      <c r="AM162" s="228"/>
      <c r="AN162" s="228"/>
      <c r="AO162" s="228"/>
      <c r="AP162" s="228"/>
      <c r="AQ162" s="228"/>
      <c r="AR162" s="228"/>
      <c r="AS162" s="228"/>
      <c r="AT162" s="228"/>
      <c r="AU162" s="228"/>
      <c r="AV162" s="228"/>
      <c r="AW162" s="228"/>
      <c r="AX162" s="228"/>
      <c r="AY162" s="228"/>
      <c r="AZ162" s="228"/>
      <c r="BA162" s="228"/>
      <c r="BB162" s="228"/>
      <c r="BC162" s="228"/>
      <c r="BD162" s="228"/>
      <c r="BE162" s="228"/>
      <c r="BF162" s="228"/>
      <c r="BG162" s="228"/>
      <c r="BH162" s="228"/>
      <c r="BI162" s="146"/>
      <c r="BJ162" s="228"/>
      <c r="BK162" s="228"/>
      <c r="BL162" s="243"/>
      <c r="BM162" s="243"/>
      <c r="BN162" s="243"/>
      <c r="BO162" s="243"/>
      <c r="BP162" s="243"/>
      <c r="BQ162" s="243"/>
      <c r="BR162" s="243"/>
      <c r="BS162" s="243"/>
      <c r="BT162" s="243"/>
      <c r="BU162" s="243"/>
      <c r="BV162" s="243"/>
      <c r="BW162" s="259"/>
      <c r="BX162" s="259"/>
      <c r="BY162" s="259"/>
      <c r="BZ162" s="259"/>
      <c r="CA162" s="259"/>
      <c r="CB162" s="259"/>
      <c r="CC162" s="259"/>
      <c r="CD162" s="167"/>
      <c r="CE162" s="167"/>
      <c r="CF162" s="259"/>
      <c r="CG162" s="259"/>
      <c r="CH162" s="259"/>
      <c r="CI162" s="259"/>
      <c r="CJ162" s="259"/>
      <c r="CK162" s="174">
        <f>CJ162/Tabla1[[#This Row],[Meta 2024*]]</f>
        <v>0</v>
      </c>
      <c r="CL162" s="272"/>
      <c r="CM162" s="10"/>
      <c r="CO162" s="1">
        <f t="shared" si="1"/>
        <v>0</v>
      </c>
      <c r="CS162" s="104"/>
    </row>
    <row r="163" spans="1:97" s="3" customFormat="1" ht="180" hidden="1" x14ac:dyDescent="0.25">
      <c r="A163" s="181" t="s">
        <v>479</v>
      </c>
      <c r="B163" s="182" t="s">
        <v>567</v>
      </c>
      <c r="C163" s="40" t="s">
        <v>568</v>
      </c>
      <c r="D163" s="43"/>
      <c r="E163" s="188"/>
      <c r="F163" s="189"/>
      <c r="G163" s="40">
        <v>0</v>
      </c>
      <c r="H163" s="43"/>
      <c r="I163" s="43"/>
      <c r="J163" s="43" t="s">
        <v>70</v>
      </c>
      <c r="K163" s="40">
        <v>10</v>
      </c>
      <c r="L163" s="40"/>
      <c r="M163" s="40"/>
      <c r="N163" s="40"/>
      <c r="O163" s="40"/>
      <c r="P163" s="213">
        <v>30</v>
      </c>
      <c r="Q163" s="43"/>
      <c r="R163" s="43"/>
      <c r="S163" s="43"/>
      <c r="T163" s="43"/>
      <c r="U163" s="213">
        <v>40</v>
      </c>
      <c r="V163" s="43"/>
      <c r="W163" s="43"/>
      <c r="X163" s="43"/>
      <c r="Y163" s="43"/>
      <c r="Z163" s="213">
        <v>20</v>
      </c>
      <c r="AA163" s="43"/>
      <c r="AB163" s="43"/>
      <c r="AC163" s="43"/>
      <c r="AD163" s="43"/>
      <c r="AE163" s="213">
        <v>100</v>
      </c>
      <c r="AF163" s="40" t="s">
        <v>565</v>
      </c>
      <c r="AG163" s="40" t="s">
        <v>566</v>
      </c>
      <c r="AH163" s="43"/>
      <c r="AI163" s="43"/>
      <c r="AJ163" s="37"/>
      <c r="AK163" s="37"/>
      <c r="AL163" s="228"/>
      <c r="AM163" s="228"/>
      <c r="AN163" s="228"/>
      <c r="AO163" s="228"/>
      <c r="AP163" s="228"/>
      <c r="AQ163" s="228"/>
      <c r="AR163" s="228"/>
      <c r="AS163" s="228"/>
      <c r="AT163" s="228"/>
      <c r="AU163" s="228"/>
      <c r="AV163" s="228"/>
      <c r="AW163" s="228"/>
      <c r="AX163" s="228"/>
      <c r="AY163" s="228"/>
      <c r="AZ163" s="228"/>
      <c r="BA163" s="228"/>
      <c r="BB163" s="228"/>
      <c r="BC163" s="228"/>
      <c r="BD163" s="228"/>
      <c r="BE163" s="228"/>
      <c r="BF163" s="228"/>
      <c r="BG163" s="228"/>
      <c r="BH163" s="228"/>
      <c r="BI163" s="146"/>
      <c r="BJ163" s="228"/>
      <c r="BK163" s="228"/>
      <c r="BL163" s="243"/>
      <c r="BM163" s="243"/>
      <c r="BN163" s="243"/>
      <c r="BO163" s="243"/>
      <c r="BP163" s="243"/>
      <c r="BQ163" s="243"/>
      <c r="BR163" s="243"/>
      <c r="BS163" s="243"/>
      <c r="BT163" s="243"/>
      <c r="BU163" s="243"/>
      <c r="BV163" s="243"/>
      <c r="BW163" s="259"/>
      <c r="BX163" s="259"/>
      <c r="BY163" s="259"/>
      <c r="BZ163" s="259"/>
      <c r="CA163" s="259"/>
      <c r="CB163" s="259"/>
      <c r="CC163" s="259"/>
      <c r="CD163" s="167"/>
      <c r="CE163" s="167"/>
      <c r="CF163" s="259"/>
      <c r="CG163" s="259"/>
      <c r="CH163" s="259"/>
      <c r="CI163" s="259"/>
      <c r="CJ163" s="259"/>
      <c r="CK163" s="174">
        <f>CJ163/Tabla1[[#This Row],[Meta 2024*]]</f>
        <v>0</v>
      </c>
      <c r="CL163" s="272"/>
      <c r="CM163" s="10"/>
      <c r="CO163" s="1">
        <f t="shared" si="1"/>
        <v>0</v>
      </c>
      <c r="CS163" s="104"/>
    </row>
    <row r="164" spans="1:97" s="3" customFormat="1" ht="135" hidden="1" x14ac:dyDescent="0.25">
      <c r="A164" s="181" t="s">
        <v>479</v>
      </c>
      <c r="B164" s="182" t="s">
        <v>569</v>
      </c>
      <c r="C164" s="40" t="s">
        <v>570</v>
      </c>
      <c r="D164" s="43"/>
      <c r="E164" s="188"/>
      <c r="F164" s="189"/>
      <c r="G164" s="40">
        <v>0</v>
      </c>
      <c r="H164" s="43"/>
      <c r="I164" s="43"/>
      <c r="J164" s="43" t="s">
        <v>70</v>
      </c>
      <c r="K164" s="40">
        <v>10</v>
      </c>
      <c r="L164" s="40"/>
      <c r="M164" s="40"/>
      <c r="N164" s="40"/>
      <c r="O164" s="40"/>
      <c r="P164" s="213">
        <v>30</v>
      </c>
      <c r="Q164" s="43"/>
      <c r="R164" s="43"/>
      <c r="S164" s="43"/>
      <c r="T164" s="43"/>
      <c r="U164" s="213">
        <v>40</v>
      </c>
      <c r="V164" s="43"/>
      <c r="W164" s="43"/>
      <c r="X164" s="43"/>
      <c r="Y164" s="43"/>
      <c r="Z164" s="213">
        <v>20</v>
      </c>
      <c r="AA164" s="43"/>
      <c r="AB164" s="43"/>
      <c r="AC164" s="43"/>
      <c r="AD164" s="43"/>
      <c r="AE164" s="213">
        <v>100</v>
      </c>
      <c r="AF164" s="40" t="s">
        <v>565</v>
      </c>
      <c r="AG164" s="40" t="s">
        <v>566</v>
      </c>
      <c r="AH164" s="43"/>
      <c r="AI164" s="43"/>
      <c r="AJ164" s="37"/>
      <c r="AK164" s="37"/>
      <c r="AL164" s="228"/>
      <c r="AM164" s="228"/>
      <c r="AN164" s="228"/>
      <c r="AO164" s="228"/>
      <c r="AP164" s="228"/>
      <c r="AQ164" s="228"/>
      <c r="AR164" s="228"/>
      <c r="AS164" s="228"/>
      <c r="AT164" s="228"/>
      <c r="AU164" s="228"/>
      <c r="AV164" s="228"/>
      <c r="AW164" s="228"/>
      <c r="AX164" s="228"/>
      <c r="AY164" s="228"/>
      <c r="AZ164" s="228"/>
      <c r="BA164" s="228"/>
      <c r="BB164" s="228"/>
      <c r="BC164" s="228"/>
      <c r="BD164" s="228"/>
      <c r="BE164" s="228"/>
      <c r="BF164" s="228"/>
      <c r="BG164" s="228"/>
      <c r="BH164" s="228"/>
      <c r="BI164" s="146"/>
      <c r="BJ164" s="228"/>
      <c r="BK164" s="228"/>
      <c r="BL164" s="243"/>
      <c r="BM164" s="243"/>
      <c r="BN164" s="243"/>
      <c r="BO164" s="243"/>
      <c r="BP164" s="243"/>
      <c r="BQ164" s="243"/>
      <c r="BR164" s="243"/>
      <c r="BS164" s="243"/>
      <c r="BT164" s="243"/>
      <c r="BU164" s="243"/>
      <c r="BV164" s="243"/>
      <c r="BW164" s="259"/>
      <c r="BX164" s="259"/>
      <c r="BY164" s="259"/>
      <c r="BZ164" s="259"/>
      <c r="CA164" s="259"/>
      <c r="CB164" s="259"/>
      <c r="CC164" s="259"/>
      <c r="CD164" s="167"/>
      <c r="CE164" s="167"/>
      <c r="CF164" s="259"/>
      <c r="CG164" s="259"/>
      <c r="CH164" s="259"/>
      <c r="CI164" s="259"/>
      <c r="CJ164" s="259"/>
      <c r="CK164" s="174">
        <f>CJ164/Tabla1[[#This Row],[Meta 2024*]]</f>
        <v>0</v>
      </c>
      <c r="CL164" s="272"/>
      <c r="CM164" s="10"/>
      <c r="CO164" s="1">
        <f t="shared" si="1"/>
        <v>0</v>
      </c>
      <c r="CS164" s="104"/>
    </row>
    <row r="165" spans="1:97" s="3" customFormat="1" ht="255" hidden="1" x14ac:dyDescent="0.25">
      <c r="A165" s="181" t="s">
        <v>479</v>
      </c>
      <c r="B165" s="182" t="s">
        <v>571</v>
      </c>
      <c r="C165" s="43" t="s">
        <v>572</v>
      </c>
      <c r="D165" s="43"/>
      <c r="E165" s="188"/>
      <c r="F165" s="189"/>
      <c r="G165" s="43">
        <v>100</v>
      </c>
      <c r="H165" s="43"/>
      <c r="I165" s="43"/>
      <c r="J165" s="43" t="s">
        <v>70</v>
      </c>
      <c r="K165" s="43">
        <v>100</v>
      </c>
      <c r="L165" s="43"/>
      <c r="M165" s="43"/>
      <c r="N165" s="43"/>
      <c r="O165" s="43"/>
      <c r="P165" s="213">
        <v>100</v>
      </c>
      <c r="Q165" s="43"/>
      <c r="R165" s="43"/>
      <c r="S165" s="43"/>
      <c r="T165" s="43"/>
      <c r="U165" s="213">
        <v>100</v>
      </c>
      <c r="V165" s="43"/>
      <c r="W165" s="43"/>
      <c r="X165" s="43"/>
      <c r="Y165" s="43"/>
      <c r="Z165" s="213">
        <v>100</v>
      </c>
      <c r="AA165" s="43"/>
      <c r="AB165" s="43"/>
      <c r="AC165" s="43"/>
      <c r="AD165" s="43"/>
      <c r="AE165" s="213">
        <v>100</v>
      </c>
      <c r="AF165" s="43" t="s">
        <v>573</v>
      </c>
      <c r="AG165" s="43" t="s">
        <v>574</v>
      </c>
      <c r="AH165" s="43"/>
      <c r="AI165" s="43"/>
      <c r="AJ165" s="37"/>
      <c r="AK165" s="37"/>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146"/>
      <c r="BJ165" s="228"/>
      <c r="BK165" s="228"/>
      <c r="BL165" s="243"/>
      <c r="BM165" s="243"/>
      <c r="BN165" s="243"/>
      <c r="BO165" s="243"/>
      <c r="BP165" s="243"/>
      <c r="BQ165" s="243"/>
      <c r="BR165" s="243"/>
      <c r="BS165" s="243"/>
      <c r="BT165" s="243"/>
      <c r="BU165" s="243"/>
      <c r="BV165" s="243"/>
      <c r="BW165" s="259"/>
      <c r="BX165" s="259"/>
      <c r="BY165" s="259"/>
      <c r="BZ165" s="259"/>
      <c r="CA165" s="259"/>
      <c r="CB165" s="259"/>
      <c r="CC165" s="259"/>
      <c r="CD165" s="167"/>
      <c r="CE165" s="167"/>
      <c r="CF165" s="259"/>
      <c r="CG165" s="259"/>
      <c r="CH165" s="259"/>
      <c r="CI165" s="259"/>
      <c r="CJ165" s="259"/>
      <c r="CK165" s="174">
        <f>CJ165/Tabla1[[#This Row],[Meta 2024*]]</f>
        <v>0</v>
      </c>
      <c r="CL165" s="272"/>
      <c r="CM165" s="10"/>
      <c r="CO165" s="1">
        <f t="shared" si="1"/>
        <v>0</v>
      </c>
      <c r="CS165" s="104"/>
    </row>
    <row r="166" spans="1:97" s="3" customFormat="1" ht="180" hidden="1" x14ac:dyDescent="0.25">
      <c r="A166" s="181" t="s">
        <v>479</v>
      </c>
      <c r="B166" s="182" t="s">
        <v>575</v>
      </c>
      <c r="C166" s="43" t="s">
        <v>576</v>
      </c>
      <c r="D166" s="43"/>
      <c r="E166" s="188"/>
      <c r="F166" s="189"/>
      <c r="G166" s="43">
        <v>400</v>
      </c>
      <c r="H166" s="43"/>
      <c r="I166" s="43"/>
      <c r="J166" s="43" t="s">
        <v>70</v>
      </c>
      <c r="K166" s="43">
        <v>410</v>
      </c>
      <c r="L166" s="43"/>
      <c r="M166" s="43"/>
      <c r="N166" s="43"/>
      <c r="O166" s="43"/>
      <c r="P166" s="213">
        <v>420</v>
      </c>
      <c r="Q166" s="43"/>
      <c r="R166" s="43"/>
      <c r="S166" s="43"/>
      <c r="T166" s="43"/>
      <c r="U166" s="213">
        <v>430</v>
      </c>
      <c r="V166" s="43"/>
      <c r="W166" s="43"/>
      <c r="X166" s="43"/>
      <c r="Y166" s="43"/>
      <c r="Z166" s="213">
        <v>440</v>
      </c>
      <c r="AA166" s="43"/>
      <c r="AB166" s="43"/>
      <c r="AC166" s="43"/>
      <c r="AD166" s="43"/>
      <c r="AE166" s="213">
        <v>1700</v>
      </c>
      <c r="AF166" s="43" t="s">
        <v>489</v>
      </c>
      <c r="AG166" s="43" t="s">
        <v>574</v>
      </c>
      <c r="AH166" s="43"/>
      <c r="AI166" s="43"/>
      <c r="AJ166" s="37"/>
      <c r="AK166" s="37"/>
      <c r="AL166" s="228"/>
      <c r="AM166" s="228"/>
      <c r="AN166" s="228"/>
      <c r="AO166" s="228"/>
      <c r="AP166" s="228"/>
      <c r="AQ166" s="228"/>
      <c r="AR166" s="228"/>
      <c r="AS166" s="228"/>
      <c r="AT166" s="228"/>
      <c r="AU166" s="228"/>
      <c r="AV166" s="228"/>
      <c r="AW166" s="228"/>
      <c r="AX166" s="228"/>
      <c r="AY166" s="228"/>
      <c r="AZ166" s="228"/>
      <c r="BA166" s="228"/>
      <c r="BB166" s="228"/>
      <c r="BC166" s="228"/>
      <c r="BD166" s="228"/>
      <c r="BE166" s="228"/>
      <c r="BF166" s="228"/>
      <c r="BG166" s="228"/>
      <c r="BH166" s="228"/>
      <c r="BI166" s="146"/>
      <c r="BJ166" s="228"/>
      <c r="BK166" s="228"/>
      <c r="BL166" s="243"/>
      <c r="BM166" s="243"/>
      <c r="BN166" s="243"/>
      <c r="BO166" s="243"/>
      <c r="BP166" s="243"/>
      <c r="BQ166" s="243"/>
      <c r="BR166" s="243"/>
      <c r="BS166" s="243"/>
      <c r="BT166" s="243"/>
      <c r="BU166" s="243"/>
      <c r="BV166" s="243"/>
      <c r="BW166" s="259"/>
      <c r="BX166" s="259"/>
      <c r="BY166" s="259"/>
      <c r="BZ166" s="259"/>
      <c r="CA166" s="259"/>
      <c r="CB166" s="259"/>
      <c r="CC166" s="259"/>
      <c r="CD166" s="167"/>
      <c r="CE166" s="167"/>
      <c r="CF166" s="259"/>
      <c r="CG166" s="259"/>
      <c r="CH166" s="259"/>
      <c r="CI166" s="259"/>
      <c r="CJ166" s="259"/>
      <c r="CK166" s="174">
        <f>CJ166/Tabla1[[#This Row],[Meta 2024*]]</f>
        <v>0</v>
      </c>
      <c r="CL166" s="272"/>
      <c r="CM166" s="10"/>
      <c r="CO166" s="1">
        <f t="shared" si="1"/>
        <v>0</v>
      </c>
      <c r="CS166" s="104"/>
    </row>
    <row r="167" spans="1:97" s="3" customFormat="1" ht="409.5" hidden="1" x14ac:dyDescent="0.25">
      <c r="A167" s="181" t="s">
        <v>479</v>
      </c>
      <c r="B167" s="182" t="s">
        <v>577</v>
      </c>
      <c r="C167" s="40" t="s">
        <v>578</v>
      </c>
      <c r="D167" s="43"/>
      <c r="E167" s="188"/>
      <c r="F167" s="189"/>
      <c r="G167" s="40">
        <v>150</v>
      </c>
      <c r="H167" s="43"/>
      <c r="I167" s="43"/>
      <c r="J167" s="43" t="s">
        <v>70</v>
      </c>
      <c r="K167" s="40">
        <v>150</v>
      </c>
      <c r="L167" s="40"/>
      <c r="M167" s="40"/>
      <c r="N167" s="40"/>
      <c r="O167" s="40"/>
      <c r="P167" s="213">
        <v>160</v>
      </c>
      <c r="Q167" s="43"/>
      <c r="R167" s="43"/>
      <c r="S167" s="43"/>
      <c r="T167" s="43"/>
      <c r="U167" s="213">
        <v>170</v>
      </c>
      <c r="V167" s="43"/>
      <c r="W167" s="43"/>
      <c r="X167" s="43"/>
      <c r="Y167" s="43"/>
      <c r="Z167" s="213">
        <v>180</v>
      </c>
      <c r="AA167" s="43"/>
      <c r="AB167" s="43"/>
      <c r="AC167" s="43"/>
      <c r="AD167" s="43"/>
      <c r="AE167" s="213">
        <v>660</v>
      </c>
      <c r="AF167" s="43" t="s">
        <v>489</v>
      </c>
      <c r="AG167" s="43" t="s">
        <v>574</v>
      </c>
      <c r="AH167" s="43"/>
      <c r="AI167" s="43"/>
      <c r="AJ167" s="37"/>
      <c r="AK167" s="37"/>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146"/>
      <c r="BJ167" s="228"/>
      <c r="BK167" s="228"/>
      <c r="BL167" s="243"/>
      <c r="BM167" s="243"/>
      <c r="BN167" s="243"/>
      <c r="BO167" s="243"/>
      <c r="BP167" s="243"/>
      <c r="BQ167" s="243"/>
      <c r="BR167" s="243"/>
      <c r="BS167" s="243"/>
      <c r="BT167" s="243"/>
      <c r="BU167" s="243"/>
      <c r="BV167" s="243"/>
      <c r="BW167" s="259"/>
      <c r="BX167" s="259"/>
      <c r="BY167" s="259"/>
      <c r="BZ167" s="259"/>
      <c r="CA167" s="259"/>
      <c r="CB167" s="259"/>
      <c r="CC167" s="259"/>
      <c r="CD167" s="167"/>
      <c r="CE167" s="167"/>
      <c r="CF167" s="259"/>
      <c r="CG167" s="259"/>
      <c r="CH167" s="259"/>
      <c r="CI167" s="259"/>
      <c r="CJ167" s="259"/>
      <c r="CK167" s="174">
        <f>CJ167/Tabla1[[#This Row],[Meta 2024*]]</f>
        <v>0</v>
      </c>
      <c r="CL167" s="272"/>
      <c r="CM167" s="10"/>
      <c r="CO167" s="1">
        <f t="shared" si="1"/>
        <v>0</v>
      </c>
      <c r="CS167" s="104"/>
    </row>
    <row r="168" spans="1:97" s="3" customFormat="1" ht="135" hidden="1" x14ac:dyDescent="0.25">
      <c r="A168" s="181" t="s">
        <v>479</v>
      </c>
      <c r="B168" s="182" t="s">
        <v>579</v>
      </c>
      <c r="C168" s="43" t="s">
        <v>580</v>
      </c>
      <c r="D168" s="43"/>
      <c r="E168" s="188"/>
      <c r="F168" s="189"/>
      <c r="G168" s="43">
        <v>0</v>
      </c>
      <c r="H168" s="43"/>
      <c r="I168" s="43"/>
      <c r="J168" s="43" t="s">
        <v>70</v>
      </c>
      <c r="K168" s="43" t="s">
        <v>581</v>
      </c>
      <c r="L168" s="43"/>
      <c r="M168" s="43"/>
      <c r="N168" s="43"/>
      <c r="O168" s="43"/>
      <c r="P168" s="213" t="s">
        <v>582</v>
      </c>
      <c r="Q168" s="43"/>
      <c r="R168" s="43"/>
      <c r="S168" s="43"/>
      <c r="T168" s="43"/>
      <c r="U168" s="213" t="s">
        <v>583</v>
      </c>
      <c r="V168" s="43"/>
      <c r="W168" s="43"/>
      <c r="X168" s="43"/>
      <c r="Y168" s="43"/>
      <c r="Z168" s="213" t="s">
        <v>584</v>
      </c>
      <c r="AA168" s="43"/>
      <c r="AB168" s="43"/>
      <c r="AC168" s="43"/>
      <c r="AD168" s="43"/>
      <c r="AE168" s="213" t="s">
        <v>585</v>
      </c>
      <c r="AF168" s="43" t="s">
        <v>489</v>
      </c>
      <c r="AG168" s="43" t="s">
        <v>574</v>
      </c>
      <c r="AH168" s="43"/>
      <c r="AI168" s="43"/>
      <c r="AJ168" s="37"/>
      <c r="AK168" s="37"/>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146"/>
      <c r="BJ168" s="228"/>
      <c r="BK168" s="228"/>
      <c r="BL168" s="243"/>
      <c r="BM168" s="243"/>
      <c r="BN168" s="243"/>
      <c r="BO168" s="243"/>
      <c r="BP168" s="243"/>
      <c r="BQ168" s="243"/>
      <c r="BR168" s="243"/>
      <c r="BS168" s="243"/>
      <c r="BT168" s="243"/>
      <c r="BU168" s="243"/>
      <c r="BV168" s="243"/>
      <c r="BW168" s="259"/>
      <c r="BX168" s="259"/>
      <c r="BY168" s="259"/>
      <c r="BZ168" s="259"/>
      <c r="CA168" s="259"/>
      <c r="CB168" s="259"/>
      <c r="CC168" s="259"/>
      <c r="CD168" s="167"/>
      <c r="CE168" s="167"/>
      <c r="CF168" s="259"/>
      <c r="CG168" s="259"/>
      <c r="CH168" s="259"/>
      <c r="CI168" s="259"/>
      <c r="CJ168" s="259"/>
      <c r="CK168" s="174" t="e">
        <f>CJ168/Tabla1[[#This Row],[Meta 2024*]]</f>
        <v>#VALUE!</v>
      </c>
      <c r="CL168" s="272"/>
      <c r="CM168" s="10"/>
      <c r="CO168" s="1">
        <f t="shared" si="1"/>
        <v>0</v>
      </c>
      <c r="CS168" s="104"/>
    </row>
    <row r="169" spans="1:97" s="2" customFormat="1" ht="59.25" hidden="1" customHeight="1" x14ac:dyDescent="0.25">
      <c r="A169" s="25" t="s">
        <v>479</v>
      </c>
      <c r="B169" s="25" t="s">
        <v>586</v>
      </c>
      <c r="C169" s="25" t="s">
        <v>587</v>
      </c>
      <c r="D169" s="180" t="s">
        <v>588</v>
      </c>
      <c r="E169" s="185" t="s">
        <v>228</v>
      </c>
      <c r="F169" s="186" t="s">
        <v>229</v>
      </c>
      <c r="G169" s="201">
        <v>63557</v>
      </c>
      <c r="H169" s="198">
        <v>44926</v>
      </c>
      <c r="I169" s="130">
        <v>101605000</v>
      </c>
      <c r="J169" s="128" t="s">
        <v>70</v>
      </c>
      <c r="K169" s="199">
        <v>66735</v>
      </c>
      <c r="L169" s="202">
        <v>12146</v>
      </c>
      <c r="M169" s="202">
        <f>33146-Tabla1[[#This Row],[T1 2023]]</f>
        <v>21000</v>
      </c>
      <c r="N169" s="202">
        <f>48646-(Tabla1[[#This Row],[T1 2023]]+Tabla1[[#This Row],[T2 2023]])</f>
        <v>15500</v>
      </c>
      <c r="O169" s="202">
        <f>66735-(Tabla1[[#This Row],[T1 2023]]+Tabla1[[#This Row],[T2 2023]]+Tabla1[[#This Row],[T3 2023]])</f>
        <v>18089</v>
      </c>
      <c r="P169" s="199">
        <v>70072</v>
      </c>
      <c r="Q169" s="202">
        <v>12753</v>
      </c>
      <c r="R169" s="136">
        <f>34803-Tabla1[[#This Row],[T1 2024*]]</f>
        <v>22050</v>
      </c>
      <c r="S169" s="136">
        <f>51078-(Tabla1[[#This Row],[T2 2024*]]+Tabla1[[#This Row],[T1 2024*]])</f>
        <v>16275</v>
      </c>
      <c r="T169" s="136">
        <f>70072-(Tabla1[[#This Row],[T1 2024*]]+Tabla1[[#This Row],[T2 2024*]]+Tabla1[[#This Row],[T3 2024*]])</f>
        <v>18994</v>
      </c>
      <c r="U169" s="199">
        <v>73575</v>
      </c>
      <c r="V169" s="128"/>
      <c r="W169" s="128"/>
      <c r="X169" s="128"/>
      <c r="Y169" s="128"/>
      <c r="Z169" s="199">
        <v>77254</v>
      </c>
      <c r="AA169" s="128"/>
      <c r="AB169" s="128"/>
      <c r="AC169" s="128"/>
      <c r="AD169" s="128"/>
      <c r="AE169" s="199">
        <v>287636</v>
      </c>
      <c r="AF169" s="128" t="s">
        <v>391</v>
      </c>
      <c r="AG169" s="128" t="s">
        <v>589</v>
      </c>
      <c r="AH169" s="128" t="s">
        <v>590</v>
      </c>
      <c r="AI169" s="128" t="s">
        <v>591</v>
      </c>
      <c r="AJ169" s="219"/>
      <c r="AK169" s="219"/>
      <c r="AL169" s="227"/>
      <c r="AM169" s="227"/>
      <c r="AN169" s="227"/>
      <c r="AO169" s="227"/>
      <c r="AP169" s="227"/>
      <c r="AQ169" s="227"/>
      <c r="AR169" s="227"/>
      <c r="AS169" s="227"/>
      <c r="AT169" s="227"/>
      <c r="AU169" s="227"/>
      <c r="AV169" s="227"/>
      <c r="AW169" s="227"/>
      <c r="AX169" s="227"/>
      <c r="AY169" s="227"/>
      <c r="AZ169" s="227"/>
      <c r="BA169" s="227"/>
      <c r="BB169" s="227"/>
      <c r="BC169" s="227"/>
      <c r="BD169" s="227"/>
      <c r="BE169" s="227"/>
      <c r="BF169" s="227"/>
      <c r="BG169" s="227"/>
      <c r="BH169" s="231"/>
      <c r="BI169" s="157"/>
      <c r="BJ169" s="231"/>
      <c r="BK169" s="231"/>
      <c r="BL169" s="242"/>
      <c r="BM169" s="242"/>
      <c r="BN169" s="242"/>
      <c r="BO169" s="242"/>
      <c r="BP169" s="242"/>
      <c r="BQ169" s="242"/>
      <c r="BR169" s="242"/>
      <c r="BS169" s="242"/>
      <c r="BT169" s="242"/>
      <c r="BU169" s="242"/>
      <c r="BV169" s="242"/>
      <c r="BW169" s="258"/>
      <c r="BX169" s="258"/>
      <c r="BY169" s="258"/>
      <c r="BZ169" s="258"/>
      <c r="CA169" s="258"/>
      <c r="CB169" s="258"/>
      <c r="CC169" s="258"/>
      <c r="CD169" s="261"/>
      <c r="CE169" s="261"/>
      <c r="CF169" s="258"/>
      <c r="CG169" s="258"/>
      <c r="CH169" s="270"/>
      <c r="CI169" s="270"/>
      <c r="CJ169" s="270"/>
      <c r="CK169" s="174">
        <f>CJ169/Tabla1[[#This Row],[Meta 2024*]]</f>
        <v>0</v>
      </c>
      <c r="CL169" s="271"/>
      <c r="CM169" s="103" t="s">
        <v>228</v>
      </c>
      <c r="CO169" s="1">
        <f t="shared" si="1"/>
        <v>0</v>
      </c>
      <c r="CS169" s="104"/>
    </row>
    <row r="170" spans="1:97" ht="285" hidden="1" x14ac:dyDescent="0.25">
      <c r="A170" s="184" t="s">
        <v>479</v>
      </c>
      <c r="B170" s="17" t="s">
        <v>592</v>
      </c>
      <c r="C170" s="17" t="s">
        <v>593</v>
      </c>
      <c r="D170" s="17"/>
      <c r="E170" s="63"/>
      <c r="F170" s="123"/>
      <c r="G170" s="203">
        <v>0</v>
      </c>
      <c r="H170" s="17"/>
      <c r="I170" s="17"/>
      <c r="J170" s="17" t="s">
        <v>70</v>
      </c>
      <c r="K170" s="204">
        <v>1</v>
      </c>
      <c r="L170" s="204"/>
      <c r="M170" s="204"/>
      <c r="N170" s="204"/>
      <c r="O170" s="204"/>
      <c r="P170" s="204">
        <v>1</v>
      </c>
      <c r="Q170" s="17"/>
      <c r="R170" s="17"/>
      <c r="S170" s="17"/>
      <c r="T170" s="17"/>
      <c r="U170" s="139">
        <v>1</v>
      </c>
      <c r="V170" s="17"/>
      <c r="W170" s="17"/>
      <c r="X170" s="17"/>
      <c r="Y170" s="17"/>
      <c r="Z170" s="139">
        <v>1</v>
      </c>
      <c r="AA170" s="17"/>
      <c r="AB170" s="17"/>
      <c r="AC170" s="17"/>
      <c r="AD170" s="17"/>
      <c r="AE170" s="139">
        <v>1</v>
      </c>
      <c r="AF170" s="16" t="s">
        <v>118</v>
      </c>
      <c r="AG170" s="17" t="s">
        <v>594</v>
      </c>
      <c r="AH170" s="17"/>
      <c r="AI170" s="17"/>
      <c r="AJ170" s="27"/>
      <c r="AK170" s="27"/>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8"/>
      <c r="BM170" s="148"/>
      <c r="BN170" s="148"/>
      <c r="BO170" s="148"/>
      <c r="BP170" s="148"/>
      <c r="BQ170" s="148"/>
      <c r="BR170" s="148"/>
      <c r="BS170" s="148"/>
      <c r="BT170" s="148"/>
      <c r="BU170" s="148"/>
      <c r="BV170" s="148"/>
      <c r="BW170" s="163"/>
      <c r="BX170" s="163"/>
      <c r="BY170" s="163"/>
      <c r="BZ170" s="163"/>
      <c r="CA170" s="163"/>
      <c r="CB170" s="163"/>
      <c r="CC170" s="163"/>
      <c r="CD170" s="167"/>
      <c r="CE170" s="167"/>
      <c r="CF170" s="163"/>
      <c r="CG170" s="163"/>
      <c r="CH170" s="163"/>
      <c r="CI170" s="163"/>
      <c r="CJ170" s="163"/>
      <c r="CK170" s="174">
        <f>CJ170/Tabla1[[#This Row],[Meta 2024*]]</f>
        <v>0</v>
      </c>
      <c r="CL170" s="78"/>
      <c r="CO170" s="1">
        <f t="shared" si="1"/>
        <v>0</v>
      </c>
      <c r="CS170" s="104"/>
    </row>
    <row r="171" spans="1:97" ht="180" hidden="1" x14ac:dyDescent="0.25">
      <c r="A171" s="184" t="s">
        <v>479</v>
      </c>
      <c r="B171" s="287" t="s">
        <v>595</v>
      </c>
      <c r="C171" s="17" t="s">
        <v>596</v>
      </c>
      <c r="D171" s="17"/>
      <c r="E171" s="63"/>
      <c r="F171" s="123"/>
      <c r="G171" s="43">
        <v>5</v>
      </c>
      <c r="H171" s="17"/>
      <c r="I171" s="17"/>
      <c r="J171" s="17" t="s">
        <v>70</v>
      </c>
      <c r="K171" s="17">
        <v>6</v>
      </c>
      <c r="L171" s="17"/>
      <c r="M171" s="17"/>
      <c r="N171" s="17"/>
      <c r="O171" s="17"/>
      <c r="P171" s="17">
        <v>8</v>
      </c>
      <c r="Q171" s="17"/>
      <c r="R171" s="17"/>
      <c r="S171" s="17"/>
      <c r="T171" s="17"/>
      <c r="U171" s="139">
        <v>10</v>
      </c>
      <c r="V171" s="17"/>
      <c r="W171" s="17"/>
      <c r="X171" s="17"/>
      <c r="Y171" s="17"/>
      <c r="Z171" s="139">
        <v>12</v>
      </c>
      <c r="AA171" s="17"/>
      <c r="AB171" s="17"/>
      <c r="AC171" s="17"/>
      <c r="AD171" s="17"/>
      <c r="AE171" s="139">
        <v>12</v>
      </c>
      <c r="AF171" s="17" t="s">
        <v>597</v>
      </c>
      <c r="AG171" s="17" t="s">
        <v>598</v>
      </c>
      <c r="AH171" s="17"/>
      <c r="AI171" s="17"/>
      <c r="AJ171" s="27"/>
      <c r="AK171" s="27"/>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8"/>
      <c r="BM171" s="148"/>
      <c r="BN171" s="148"/>
      <c r="BO171" s="148"/>
      <c r="BP171" s="148"/>
      <c r="BQ171" s="148"/>
      <c r="BR171" s="148"/>
      <c r="BS171" s="148"/>
      <c r="BT171" s="148"/>
      <c r="BU171" s="148"/>
      <c r="BV171" s="148"/>
      <c r="BW171" s="163"/>
      <c r="BX171" s="163"/>
      <c r="BY171" s="163"/>
      <c r="BZ171" s="163"/>
      <c r="CA171" s="163"/>
      <c r="CB171" s="163"/>
      <c r="CC171" s="163"/>
      <c r="CD171" s="167"/>
      <c r="CE171" s="167"/>
      <c r="CF171" s="163"/>
      <c r="CG171" s="163"/>
      <c r="CH171" s="163"/>
      <c r="CI171" s="163"/>
      <c r="CJ171" s="163"/>
      <c r="CK171" s="174">
        <f>CJ171/Tabla1[[#This Row],[Meta 2024*]]</f>
        <v>0</v>
      </c>
      <c r="CL171" s="78"/>
      <c r="CO171" s="1">
        <f t="shared" si="1"/>
        <v>0</v>
      </c>
      <c r="CS171" s="104"/>
    </row>
    <row r="172" spans="1:97" ht="60" hidden="1" x14ac:dyDescent="0.25">
      <c r="A172" s="184" t="s">
        <v>479</v>
      </c>
      <c r="B172" s="287" t="s">
        <v>599</v>
      </c>
      <c r="C172" s="17" t="s">
        <v>600</v>
      </c>
      <c r="D172" s="17"/>
      <c r="E172" s="63"/>
      <c r="F172" s="123"/>
      <c r="G172" s="40" t="s">
        <v>601</v>
      </c>
      <c r="H172" s="17"/>
      <c r="I172" s="17"/>
      <c r="J172" s="17" t="s">
        <v>70</v>
      </c>
      <c r="K172" s="16" t="s">
        <v>602</v>
      </c>
      <c r="L172" s="16"/>
      <c r="M172" s="16"/>
      <c r="N172" s="16"/>
      <c r="O172" s="16"/>
      <c r="P172" s="16" t="s">
        <v>97</v>
      </c>
      <c r="Q172" s="17"/>
      <c r="R172" s="17"/>
      <c r="S172" s="17"/>
      <c r="T172" s="17"/>
      <c r="U172" s="16" t="s">
        <v>97</v>
      </c>
      <c r="V172" s="17"/>
      <c r="W172" s="17"/>
      <c r="X172" s="17"/>
      <c r="Y172" s="17"/>
      <c r="Z172" s="16" t="s">
        <v>97</v>
      </c>
      <c r="AA172" s="17"/>
      <c r="AB172" s="17"/>
      <c r="AC172" s="17"/>
      <c r="AD172" s="17"/>
      <c r="AE172" s="16" t="s">
        <v>97</v>
      </c>
      <c r="AF172" s="17" t="s">
        <v>597</v>
      </c>
      <c r="AG172" s="17" t="s">
        <v>598</v>
      </c>
      <c r="AH172" s="17"/>
      <c r="AI172" s="17"/>
      <c r="AJ172" s="27"/>
      <c r="AK172" s="27"/>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8"/>
      <c r="BM172" s="148"/>
      <c r="BN172" s="148"/>
      <c r="BO172" s="148"/>
      <c r="BP172" s="148"/>
      <c r="BQ172" s="148"/>
      <c r="BR172" s="148"/>
      <c r="BS172" s="148"/>
      <c r="BT172" s="148"/>
      <c r="BU172" s="148"/>
      <c r="BV172" s="148"/>
      <c r="BW172" s="163"/>
      <c r="BX172" s="163"/>
      <c r="BY172" s="163"/>
      <c r="BZ172" s="163"/>
      <c r="CA172" s="163"/>
      <c r="CB172" s="163"/>
      <c r="CC172" s="163"/>
      <c r="CD172" s="167"/>
      <c r="CE172" s="167"/>
      <c r="CF172" s="163"/>
      <c r="CG172" s="163"/>
      <c r="CH172" s="163"/>
      <c r="CI172" s="163"/>
      <c r="CJ172" s="163"/>
      <c r="CK172" s="174" t="e">
        <f>CJ172/Tabla1[[#This Row],[Meta 2024*]]</f>
        <v>#VALUE!</v>
      </c>
      <c r="CL172" s="78"/>
      <c r="CO172" s="1">
        <f t="shared" si="1"/>
        <v>0</v>
      </c>
      <c r="CS172" s="104"/>
    </row>
    <row r="173" spans="1:97" ht="60" hidden="1" x14ac:dyDescent="0.25">
      <c r="A173" s="184" t="s">
        <v>479</v>
      </c>
      <c r="B173" s="287" t="s">
        <v>599</v>
      </c>
      <c r="C173" s="17" t="s">
        <v>603</v>
      </c>
      <c r="D173" s="17"/>
      <c r="E173" s="63"/>
      <c r="F173" s="123"/>
      <c r="G173" s="43">
        <v>3</v>
      </c>
      <c r="H173" s="17"/>
      <c r="I173" s="17"/>
      <c r="J173" s="17" t="s">
        <v>70</v>
      </c>
      <c r="K173" s="17">
        <v>4</v>
      </c>
      <c r="L173" s="17"/>
      <c r="M173" s="17"/>
      <c r="N173" s="17"/>
      <c r="O173" s="17"/>
      <c r="P173" s="17">
        <v>5</v>
      </c>
      <c r="Q173" s="17"/>
      <c r="R173" s="17"/>
      <c r="S173" s="17"/>
      <c r="T173" s="17"/>
      <c r="U173" s="17">
        <v>6</v>
      </c>
      <c r="V173" s="17"/>
      <c r="W173" s="17"/>
      <c r="X173" s="17"/>
      <c r="Y173" s="17"/>
      <c r="Z173" s="17">
        <v>7</v>
      </c>
      <c r="AA173" s="17"/>
      <c r="AB173" s="17"/>
      <c r="AC173" s="17"/>
      <c r="AD173" s="17"/>
      <c r="AE173" s="17" t="s">
        <v>97</v>
      </c>
      <c r="AF173" s="17" t="s">
        <v>597</v>
      </c>
      <c r="AG173" s="17" t="s">
        <v>598</v>
      </c>
      <c r="AH173" s="17"/>
      <c r="AI173" s="17"/>
      <c r="AJ173" s="27"/>
      <c r="AK173" s="27"/>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8"/>
      <c r="BM173" s="148"/>
      <c r="BN173" s="148"/>
      <c r="BO173" s="148"/>
      <c r="BP173" s="148"/>
      <c r="BQ173" s="148"/>
      <c r="BR173" s="148"/>
      <c r="BS173" s="148"/>
      <c r="BT173" s="148"/>
      <c r="BU173" s="148"/>
      <c r="BV173" s="148"/>
      <c r="BW173" s="163"/>
      <c r="BX173" s="163"/>
      <c r="BY173" s="163"/>
      <c r="BZ173" s="163"/>
      <c r="CA173" s="163"/>
      <c r="CB173" s="163"/>
      <c r="CC173" s="163"/>
      <c r="CD173" s="167"/>
      <c r="CE173" s="167"/>
      <c r="CF173" s="163"/>
      <c r="CG173" s="163"/>
      <c r="CH173" s="163"/>
      <c r="CI173" s="163"/>
      <c r="CJ173" s="163"/>
      <c r="CK173" s="174">
        <f>CJ173/Tabla1[[#This Row],[Meta 2024*]]</f>
        <v>0</v>
      </c>
      <c r="CL173" s="78"/>
      <c r="CO173" s="1">
        <f t="shared" si="1"/>
        <v>0</v>
      </c>
      <c r="CS173" s="104"/>
    </row>
    <row r="174" spans="1:97" ht="90" hidden="1" x14ac:dyDescent="0.25">
      <c r="A174" s="184" t="s">
        <v>479</v>
      </c>
      <c r="B174" s="287" t="s">
        <v>599</v>
      </c>
      <c r="C174" s="17" t="s">
        <v>604</v>
      </c>
      <c r="D174" s="17"/>
      <c r="E174" s="63"/>
      <c r="F174" s="123"/>
      <c r="G174" s="44" t="s">
        <v>605</v>
      </c>
      <c r="H174" s="17"/>
      <c r="I174" s="17"/>
      <c r="J174" s="17" t="s">
        <v>70</v>
      </c>
      <c r="K174" s="19">
        <v>1</v>
      </c>
      <c r="L174" s="19"/>
      <c r="M174" s="19"/>
      <c r="N174" s="19"/>
      <c r="O174" s="19"/>
      <c r="P174" s="19">
        <v>2</v>
      </c>
      <c r="Q174" s="17"/>
      <c r="R174" s="17"/>
      <c r="S174" s="17"/>
      <c r="T174" s="17"/>
      <c r="U174" s="19">
        <v>2</v>
      </c>
      <c r="V174" s="17"/>
      <c r="W174" s="17"/>
      <c r="X174" s="17"/>
      <c r="Y174" s="17"/>
      <c r="Z174" s="19">
        <v>1</v>
      </c>
      <c r="AA174" s="17"/>
      <c r="AB174" s="17"/>
      <c r="AC174" s="17"/>
      <c r="AD174" s="17"/>
      <c r="AE174" s="19">
        <v>80</v>
      </c>
      <c r="AF174" s="19" t="s">
        <v>91</v>
      </c>
      <c r="AG174" s="19" t="s">
        <v>91</v>
      </c>
      <c r="AH174" s="17"/>
      <c r="AI174" s="17"/>
      <c r="AJ174" s="27"/>
      <c r="AK174" s="27"/>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8"/>
      <c r="BM174" s="148"/>
      <c r="BN174" s="148"/>
      <c r="BO174" s="148"/>
      <c r="BP174" s="148"/>
      <c r="BQ174" s="148"/>
      <c r="BR174" s="148"/>
      <c r="BS174" s="148"/>
      <c r="BT174" s="148"/>
      <c r="BU174" s="148"/>
      <c r="BV174" s="148"/>
      <c r="BW174" s="163"/>
      <c r="BX174" s="163"/>
      <c r="BY174" s="163"/>
      <c r="BZ174" s="163"/>
      <c r="CA174" s="163"/>
      <c r="CB174" s="163"/>
      <c r="CC174" s="163"/>
      <c r="CD174" s="167"/>
      <c r="CE174" s="167"/>
      <c r="CF174" s="163"/>
      <c r="CG174" s="163"/>
      <c r="CH174" s="163"/>
      <c r="CI174" s="163"/>
      <c r="CJ174" s="163"/>
      <c r="CK174" s="174">
        <f>CJ174/Tabla1[[#This Row],[Meta 2024*]]</f>
        <v>0</v>
      </c>
      <c r="CL174" s="78"/>
      <c r="CO174" s="1">
        <f t="shared" si="1"/>
        <v>0</v>
      </c>
      <c r="CS174" s="104"/>
    </row>
    <row r="175" spans="1:97" ht="60" hidden="1" x14ac:dyDescent="0.25">
      <c r="A175" s="184" t="s">
        <v>479</v>
      </c>
      <c r="B175" s="287" t="s">
        <v>599</v>
      </c>
      <c r="C175" s="17" t="s">
        <v>606</v>
      </c>
      <c r="D175" s="17"/>
      <c r="E175" s="63"/>
      <c r="F175" s="123"/>
      <c r="G175" s="40" t="s">
        <v>607</v>
      </c>
      <c r="H175" s="17"/>
      <c r="I175" s="17"/>
      <c r="J175" s="17" t="s">
        <v>70</v>
      </c>
      <c r="K175" s="16">
        <v>5</v>
      </c>
      <c r="L175" s="16"/>
      <c r="M175" s="16"/>
      <c r="N175" s="16"/>
      <c r="O175" s="16"/>
      <c r="P175" s="16">
        <v>5</v>
      </c>
      <c r="Q175" s="17"/>
      <c r="R175" s="17"/>
      <c r="S175" s="17"/>
      <c r="T175" s="17"/>
      <c r="U175" s="16">
        <v>5</v>
      </c>
      <c r="V175" s="17"/>
      <c r="W175" s="17"/>
      <c r="X175" s="17"/>
      <c r="Y175" s="17"/>
      <c r="Z175" s="16">
        <v>5</v>
      </c>
      <c r="AA175" s="17"/>
      <c r="AB175" s="17"/>
      <c r="AC175" s="17"/>
      <c r="AD175" s="17"/>
      <c r="AE175" s="16">
        <v>20</v>
      </c>
      <c r="AF175" s="16" t="s">
        <v>94</v>
      </c>
      <c r="AG175" s="17" t="s">
        <v>482</v>
      </c>
      <c r="AH175" s="17"/>
      <c r="AI175" s="17"/>
      <c r="AJ175" s="27"/>
      <c r="AK175" s="27"/>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8"/>
      <c r="BM175" s="148"/>
      <c r="BN175" s="148"/>
      <c r="BO175" s="148"/>
      <c r="BP175" s="148"/>
      <c r="BQ175" s="148"/>
      <c r="BR175" s="148"/>
      <c r="BS175" s="148"/>
      <c r="BT175" s="148"/>
      <c r="BU175" s="148"/>
      <c r="BV175" s="148"/>
      <c r="BW175" s="163"/>
      <c r="BX175" s="163"/>
      <c r="BY175" s="163"/>
      <c r="BZ175" s="163"/>
      <c r="CA175" s="163"/>
      <c r="CB175" s="163"/>
      <c r="CC175" s="163"/>
      <c r="CD175" s="167"/>
      <c r="CE175" s="167"/>
      <c r="CF175" s="163"/>
      <c r="CG175" s="163"/>
      <c r="CH175" s="163"/>
      <c r="CI175" s="163"/>
      <c r="CJ175" s="163"/>
      <c r="CK175" s="174">
        <f>CJ175/Tabla1[[#This Row],[Meta 2024*]]</f>
        <v>0</v>
      </c>
      <c r="CL175" s="78"/>
      <c r="CO175" s="1">
        <f t="shared" si="1"/>
        <v>0</v>
      </c>
      <c r="CS175" s="104"/>
    </row>
    <row r="176" spans="1:97" ht="150" hidden="1" x14ac:dyDescent="0.25">
      <c r="A176" s="184" t="s">
        <v>479</v>
      </c>
      <c r="B176" s="17" t="s">
        <v>563</v>
      </c>
      <c r="C176" s="16" t="s">
        <v>564</v>
      </c>
      <c r="D176" s="17"/>
      <c r="E176" s="63"/>
      <c r="F176" s="123"/>
      <c r="G176" s="40">
        <v>0</v>
      </c>
      <c r="H176" s="17"/>
      <c r="I176" s="17"/>
      <c r="J176" s="17" t="s">
        <v>70</v>
      </c>
      <c r="K176" s="16">
        <v>10</v>
      </c>
      <c r="L176" s="16"/>
      <c r="M176" s="16"/>
      <c r="N176" s="16"/>
      <c r="O176" s="16"/>
      <c r="P176" s="16">
        <v>30</v>
      </c>
      <c r="Q176" s="17"/>
      <c r="R176" s="17"/>
      <c r="S176" s="17"/>
      <c r="T176" s="17"/>
      <c r="U176" s="16">
        <v>40</v>
      </c>
      <c r="V176" s="17"/>
      <c r="W176" s="17"/>
      <c r="X176" s="17"/>
      <c r="Y176" s="17"/>
      <c r="Z176" s="16">
        <v>20</v>
      </c>
      <c r="AA176" s="17"/>
      <c r="AB176" s="17"/>
      <c r="AC176" s="17"/>
      <c r="AD176" s="17"/>
      <c r="AE176" s="16">
        <v>100</v>
      </c>
      <c r="AF176" s="16" t="s">
        <v>94</v>
      </c>
      <c r="AG176" s="16" t="s">
        <v>566</v>
      </c>
      <c r="AH176" s="17"/>
      <c r="AI176" s="17"/>
      <c r="AJ176" s="27"/>
      <c r="AK176" s="27"/>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8"/>
      <c r="BM176" s="148"/>
      <c r="BN176" s="148"/>
      <c r="BO176" s="148"/>
      <c r="BP176" s="148"/>
      <c r="BQ176" s="148"/>
      <c r="BR176" s="148"/>
      <c r="BS176" s="148"/>
      <c r="BT176" s="148"/>
      <c r="BU176" s="148"/>
      <c r="BV176" s="148"/>
      <c r="BW176" s="163"/>
      <c r="BX176" s="163"/>
      <c r="BY176" s="163"/>
      <c r="BZ176" s="163"/>
      <c r="CA176" s="163"/>
      <c r="CB176" s="163"/>
      <c r="CC176" s="163"/>
      <c r="CD176" s="167"/>
      <c r="CE176" s="167"/>
      <c r="CF176" s="163"/>
      <c r="CG176" s="163"/>
      <c r="CH176" s="163"/>
      <c r="CI176" s="163"/>
      <c r="CJ176" s="163"/>
      <c r="CK176" s="174">
        <f>CJ176/Tabla1[[#This Row],[Meta 2024*]]</f>
        <v>0</v>
      </c>
      <c r="CL176" s="78"/>
      <c r="CO176" s="1">
        <f t="shared" si="1"/>
        <v>0</v>
      </c>
      <c r="CS176" s="104"/>
    </row>
    <row r="177" spans="1:97" ht="180" hidden="1" x14ac:dyDescent="0.25">
      <c r="A177" s="184" t="s">
        <v>479</v>
      </c>
      <c r="B177" s="17" t="s">
        <v>567</v>
      </c>
      <c r="C177" s="16" t="s">
        <v>568</v>
      </c>
      <c r="D177" s="17"/>
      <c r="E177" s="63"/>
      <c r="F177" s="123"/>
      <c r="G177" s="40">
        <v>0</v>
      </c>
      <c r="H177" s="17"/>
      <c r="I177" s="17"/>
      <c r="J177" s="17" t="s">
        <v>70</v>
      </c>
      <c r="K177" s="16">
        <v>10</v>
      </c>
      <c r="L177" s="16"/>
      <c r="M177" s="16"/>
      <c r="N177" s="16"/>
      <c r="O177" s="16"/>
      <c r="P177" s="16">
        <v>30</v>
      </c>
      <c r="Q177" s="17"/>
      <c r="R177" s="17"/>
      <c r="S177" s="17"/>
      <c r="T177" s="17"/>
      <c r="U177" s="16">
        <v>40</v>
      </c>
      <c r="V177" s="17"/>
      <c r="W177" s="17"/>
      <c r="X177" s="17"/>
      <c r="Y177" s="17"/>
      <c r="Z177" s="16">
        <v>20</v>
      </c>
      <c r="AA177" s="17"/>
      <c r="AB177" s="17"/>
      <c r="AC177" s="17"/>
      <c r="AD177" s="17"/>
      <c r="AE177" s="16">
        <v>100</v>
      </c>
      <c r="AF177" s="16" t="s">
        <v>94</v>
      </c>
      <c r="AG177" s="16" t="s">
        <v>566</v>
      </c>
      <c r="AH177" s="17"/>
      <c r="AI177" s="17"/>
      <c r="AJ177" s="27"/>
      <c r="AK177" s="27"/>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8"/>
      <c r="BM177" s="148"/>
      <c r="BN177" s="148"/>
      <c r="BO177" s="148"/>
      <c r="BP177" s="148"/>
      <c r="BQ177" s="148"/>
      <c r="BR177" s="148"/>
      <c r="BS177" s="148"/>
      <c r="BT177" s="148"/>
      <c r="BU177" s="148"/>
      <c r="BV177" s="148"/>
      <c r="BW177" s="163"/>
      <c r="BX177" s="163"/>
      <c r="BY177" s="163"/>
      <c r="BZ177" s="163"/>
      <c r="CA177" s="163"/>
      <c r="CB177" s="163"/>
      <c r="CC177" s="163"/>
      <c r="CD177" s="167"/>
      <c r="CE177" s="167"/>
      <c r="CF177" s="163"/>
      <c r="CG177" s="163"/>
      <c r="CH177" s="163"/>
      <c r="CI177" s="163"/>
      <c r="CJ177" s="163"/>
      <c r="CK177" s="174">
        <f>CJ177/Tabla1[[#This Row],[Meta 2024*]]</f>
        <v>0</v>
      </c>
      <c r="CL177" s="78"/>
      <c r="CO177" s="1">
        <f t="shared" si="1"/>
        <v>0</v>
      </c>
      <c r="CS177" s="104"/>
    </row>
    <row r="178" spans="1:97" ht="135" hidden="1" x14ac:dyDescent="0.25">
      <c r="A178" s="184" t="s">
        <v>479</v>
      </c>
      <c r="B178" s="17" t="s">
        <v>569</v>
      </c>
      <c r="C178" s="16" t="s">
        <v>608</v>
      </c>
      <c r="D178" s="17"/>
      <c r="E178" s="63"/>
      <c r="F178" s="123"/>
      <c r="G178" s="40">
        <v>0</v>
      </c>
      <c r="H178" s="17"/>
      <c r="I178" s="17"/>
      <c r="J178" s="17" t="s">
        <v>70</v>
      </c>
      <c r="K178" s="16">
        <v>10</v>
      </c>
      <c r="L178" s="16"/>
      <c r="M178" s="16"/>
      <c r="N178" s="16"/>
      <c r="O178" s="16"/>
      <c r="P178" s="16">
        <v>30</v>
      </c>
      <c r="Q178" s="17"/>
      <c r="R178" s="17"/>
      <c r="S178" s="17"/>
      <c r="T178" s="17"/>
      <c r="U178" s="16">
        <v>40</v>
      </c>
      <c r="V178" s="17"/>
      <c r="W178" s="17"/>
      <c r="X178" s="17"/>
      <c r="Y178" s="17"/>
      <c r="Z178" s="16">
        <v>20</v>
      </c>
      <c r="AA178" s="17"/>
      <c r="AB178" s="17"/>
      <c r="AC178" s="17"/>
      <c r="AD178" s="17"/>
      <c r="AE178" s="16">
        <v>100</v>
      </c>
      <c r="AF178" s="16" t="s">
        <v>94</v>
      </c>
      <c r="AG178" s="16" t="s">
        <v>566</v>
      </c>
      <c r="AH178" s="17"/>
      <c r="AI178" s="17"/>
      <c r="AJ178" s="27"/>
      <c r="AK178" s="27"/>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8"/>
      <c r="BM178" s="148"/>
      <c r="BN178" s="148"/>
      <c r="BO178" s="148"/>
      <c r="BP178" s="148"/>
      <c r="BQ178" s="148"/>
      <c r="BR178" s="148"/>
      <c r="BS178" s="148"/>
      <c r="BT178" s="148"/>
      <c r="BU178" s="148"/>
      <c r="BV178" s="148"/>
      <c r="BW178" s="163"/>
      <c r="BX178" s="163"/>
      <c r="BY178" s="163"/>
      <c r="BZ178" s="163"/>
      <c r="CA178" s="163"/>
      <c r="CB178" s="163"/>
      <c r="CC178" s="163"/>
      <c r="CD178" s="167"/>
      <c r="CE178" s="167"/>
      <c r="CF178" s="163"/>
      <c r="CG178" s="163"/>
      <c r="CH178" s="163"/>
      <c r="CI178" s="163"/>
      <c r="CJ178" s="163"/>
      <c r="CK178" s="174">
        <f>CJ178/Tabla1[[#This Row],[Meta 2024*]]</f>
        <v>0</v>
      </c>
      <c r="CL178" s="78"/>
      <c r="CO178" s="1">
        <f t="shared" si="1"/>
        <v>0</v>
      </c>
      <c r="CS178" s="104"/>
    </row>
    <row r="179" spans="1:97" ht="4.5" hidden="1" customHeight="1" x14ac:dyDescent="0.25">
      <c r="C179" s="9"/>
      <c r="D179" s="9"/>
      <c r="E179" s="9"/>
      <c r="F179" s="191"/>
      <c r="G179" s="205"/>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220"/>
      <c r="AK179" s="220"/>
      <c r="AL179" s="220"/>
      <c r="AM179" s="220"/>
      <c r="AN179" s="220"/>
      <c r="AO179" s="220"/>
      <c r="AP179" s="220"/>
      <c r="AQ179" s="220"/>
      <c r="AR179" s="220"/>
      <c r="AS179" s="220"/>
      <c r="AT179" s="220"/>
      <c r="AU179" s="220"/>
      <c r="AV179" s="220"/>
      <c r="AW179" s="220"/>
      <c r="AX179" s="220"/>
      <c r="AY179" s="220"/>
      <c r="AZ179" s="220"/>
      <c r="BA179" s="220"/>
      <c r="BB179" s="220"/>
      <c r="BC179" s="220"/>
      <c r="BD179" s="220"/>
      <c r="BE179" s="220"/>
      <c r="BF179" s="220"/>
      <c r="BG179" s="220"/>
      <c r="BH179" s="220"/>
      <c r="BI179" s="220"/>
      <c r="BJ179" s="220"/>
      <c r="BK179" s="220"/>
      <c r="BL179" s="165"/>
      <c r="BM179" s="165"/>
      <c r="BN179" s="165"/>
      <c r="BO179" s="165"/>
      <c r="BP179" s="165"/>
      <c r="BQ179" s="165"/>
      <c r="BR179" s="165"/>
      <c r="BS179" s="165"/>
      <c r="BT179" s="165"/>
      <c r="BU179" s="165"/>
      <c r="BV179" s="165"/>
      <c r="BW179" s="166"/>
      <c r="BX179" s="166"/>
      <c r="BY179" s="166"/>
      <c r="BZ179" s="166"/>
      <c r="CA179" s="166"/>
      <c r="CB179" s="166"/>
      <c r="CC179" s="166"/>
      <c r="CD179" s="170"/>
      <c r="CE179" s="170"/>
      <c r="CF179" s="166"/>
      <c r="CG179" s="166"/>
      <c r="CH179" s="166"/>
      <c r="CI179" s="166"/>
      <c r="CJ179" s="166"/>
      <c r="CK179" s="177"/>
      <c r="CL179" s="78"/>
      <c r="CO179" s="1">
        <f t="shared" si="1"/>
        <v>0</v>
      </c>
      <c r="CS179" s="104"/>
    </row>
    <row r="180" spans="1:97" ht="135" customHeight="1" x14ac:dyDescent="0.25">
      <c r="A180" s="338" t="s">
        <v>611</v>
      </c>
      <c r="B180" s="32" t="s">
        <v>612</v>
      </c>
      <c r="C180" s="32" t="s">
        <v>613</v>
      </c>
      <c r="D180" s="339" t="s">
        <v>614</v>
      </c>
      <c r="E180" s="33" t="s">
        <v>228</v>
      </c>
      <c r="F180" s="57"/>
      <c r="G180" s="385" t="s">
        <v>230</v>
      </c>
      <c r="H180" s="33" t="s">
        <v>230</v>
      </c>
      <c r="I180" s="386" t="s">
        <v>230</v>
      </c>
      <c r="J180" s="33" t="s">
        <v>70</v>
      </c>
      <c r="K180" s="387">
        <v>0.1</v>
      </c>
      <c r="L180" s="388"/>
      <c r="M180" s="388"/>
      <c r="N180" s="388"/>
      <c r="O180" s="389">
        <v>0.1</v>
      </c>
      <c r="P180" s="390">
        <v>0.3</v>
      </c>
      <c r="Q180" s="389"/>
      <c r="R180" s="389"/>
      <c r="S180" s="389"/>
      <c r="T180" s="389"/>
      <c r="U180" s="387">
        <v>0.3</v>
      </c>
      <c r="V180" s="391"/>
      <c r="W180" s="391"/>
      <c r="X180" s="391"/>
      <c r="Y180" s="391"/>
      <c r="Z180" s="387">
        <v>0.3</v>
      </c>
      <c r="AA180" s="391"/>
      <c r="AB180" s="391"/>
      <c r="AC180" s="391"/>
      <c r="AD180" s="391"/>
      <c r="AE180" s="387">
        <v>1</v>
      </c>
      <c r="AF180" s="33"/>
      <c r="AG180" s="33"/>
      <c r="AH180" s="57" t="s">
        <v>615</v>
      </c>
      <c r="AI180" s="57"/>
      <c r="AJ180" s="73" t="s">
        <v>616</v>
      </c>
      <c r="AK180" s="392"/>
      <c r="AL180" s="73" t="s">
        <v>617</v>
      </c>
      <c r="AM180" s="392"/>
      <c r="AN180" s="73" t="s">
        <v>618</v>
      </c>
      <c r="AO180" s="392"/>
      <c r="AP180" s="73" t="s">
        <v>619</v>
      </c>
      <c r="AQ180" s="392"/>
      <c r="AR180" s="73" t="s">
        <v>620</v>
      </c>
      <c r="AS180" s="392"/>
      <c r="AT180" s="73" t="s">
        <v>621</v>
      </c>
      <c r="AU180" s="392"/>
      <c r="AV180" s="73" t="s">
        <v>622</v>
      </c>
      <c r="AW180" s="392"/>
      <c r="AX180" s="393" t="s">
        <v>623</v>
      </c>
      <c r="AY180" s="392"/>
      <c r="AZ180" s="73" t="s">
        <v>624</v>
      </c>
      <c r="BA180" s="394">
        <v>0</v>
      </c>
      <c r="BB180" s="84" t="s">
        <v>625</v>
      </c>
      <c r="BC180" s="85">
        <v>0</v>
      </c>
      <c r="BD180" s="395" t="s">
        <v>626</v>
      </c>
      <c r="BE180" s="396">
        <v>0</v>
      </c>
      <c r="BF180" s="73" t="s">
        <v>627</v>
      </c>
      <c r="BG180" s="397">
        <v>0.1</v>
      </c>
      <c r="BH180" s="398">
        <v>0.1</v>
      </c>
      <c r="BI180" s="88">
        <f>BH180/K180</f>
        <v>1</v>
      </c>
      <c r="BJ180" s="87" t="s">
        <v>230</v>
      </c>
      <c r="BK180" s="399"/>
      <c r="BL180" s="73" t="s">
        <v>628</v>
      </c>
      <c r="BM180" s="397">
        <v>0</v>
      </c>
      <c r="BN180" s="84" t="s">
        <v>629</v>
      </c>
      <c r="BO180" s="400">
        <v>0</v>
      </c>
      <c r="BP180" s="401" t="s">
        <v>630</v>
      </c>
      <c r="BQ180" s="402">
        <v>0.113</v>
      </c>
      <c r="BR180" s="73" t="s">
        <v>631</v>
      </c>
      <c r="BS180" s="403">
        <v>0.185</v>
      </c>
      <c r="BT180" s="73" t="s">
        <v>632</v>
      </c>
      <c r="BU180" s="403">
        <v>0.185</v>
      </c>
      <c r="BV180" s="94" t="s">
        <v>633</v>
      </c>
      <c r="BW180" s="403">
        <v>0.505</v>
      </c>
      <c r="BX180" s="96" t="s">
        <v>634</v>
      </c>
      <c r="BY180" s="403">
        <v>0.1575</v>
      </c>
      <c r="BZ180" s="97" t="s">
        <v>635</v>
      </c>
      <c r="CA180" s="404">
        <v>0.17199999999999999</v>
      </c>
      <c r="CB180" s="97" t="s">
        <v>636</v>
      </c>
      <c r="CC180" s="404">
        <v>0.17899999999999999</v>
      </c>
      <c r="CD180" s="405" t="s">
        <v>637</v>
      </c>
      <c r="CE180" s="406">
        <v>0.19500000000000001</v>
      </c>
      <c r="CF180" s="407" t="s">
        <v>638</v>
      </c>
      <c r="CG180" s="408">
        <v>0.26250000000000001</v>
      </c>
      <c r="CH180" s="409" t="s">
        <v>787</v>
      </c>
      <c r="CI180" s="410">
        <v>0.3</v>
      </c>
      <c r="CJ180" s="410">
        <f>CI180</f>
        <v>0.3</v>
      </c>
      <c r="CK180" s="411">
        <f>CJ180/30%</f>
        <v>1</v>
      </c>
      <c r="CL180" s="274" t="s">
        <v>639</v>
      </c>
      <c r="CM180" s="10" t="s">
        <v>228</v>
      </c>
      <c r="CO180" s="275">
        <v>1</v>
      </c>
      <c r="CP180" s="283">
        <v>0.3</v>
      </c>
      <c r="CS180" s="104"/>
    </row>
    <row r="181" spans="1:97" ht="246.75" customHeight="1" x14ac:dyDescent="0.25">
      <c r="A181" s="21" t="s">
        <v>640</v>
      </c>
      <c r="B181" s="22" t="s">
        <v>641</v>
      </c>
      <c r="C181" s="22" t="s">
        <v>802</v>
      </c>
      <c r="D181" s="424" t="s">
        <v>801</v>
      </c>
      <c r="E181" s="425" t="s">
        <v>259</v>
      </c>
      <c r="F181" s="371" t="s">
        <v>642</v>
      </c>
      <c r="G181" s="316" t="s">
        <v>230</v>
      </c>
      <c r="H181" s="23" t="s">
        <v>643</v>
      </c>
      <c r="I181" s="130"/>
      <c r="J181" s="23" t="s">
        <v>70</v>
      </c>
      <c r="K181" s="135">
        <v>0</v>
      </c>
      <c r="L181" s="138"/>
      <c r="M181" s="138"/>
      <c r="N181" s="138"/>
      <c r="O181" s="128">
        <v>0</v>
      </c>
      <c r="P181" s="319">
        <v>100</v>
      </c>
      <c r="Q181" s="140"/>
      <c r="R181" s="140"/>
      <c r="S181" s="140"/>
      <c r="T181" s="141">
        <v>100</v>
      </c>
      <c r="U181" s="135">
        <v>100</v>
      </c>
      <c r="V181" s="26"/>
      <c r="W181" s="26"/>
      <c r="X181" s="26"/>
      <c r="Y181" s="26"/>
      <c r="Z181" s="135">
        <v>100</v>
      </c>
      <c r="AA181" s="26"/>
      <c r="AB181" s="26"/>
      <c r="AC181" s="26"/>
      <c r="AD181" s="26"/>
      <c r="AE181" s="135">
        <v>2</v>
      </c>
      <c r="AF181" s="23"/>
      <c r="AG181" s="23"/>
      <c r="AH181" s="26" t="s">
        <v>644</v>
      </c>
      <c r="AI181" s="26"/>
      <c r="AJ181" s="143" t="s">
        <v>645</v>
      </c>
      <c r="AK181" s="145">
        <v>0</v>
      </c>
      <c r="AL181" s="143" t="s">
        <v>646</v>
      </c>
      <c r="AM181" s="145">
        <v>0</v>
      </c>
      <c r="AN181" s="143" t="s">
        <v>647</v>
      </c>
      <c r="AO181" s="145">
        <v>0</v>
      </c>
      <c r="AP181" s="143" t="s">
        <v>648</v>
      </c>
      <c r="AQ181" s="145">
        <v>0</v>
      </c>
      <c r="AR181" s="143" t="s">
        <v>649</v>
      </c>
      <c r="AS181" s="145"/>
      <c r="AT181" s="143" t="s">
        <v>650</v>
      </c>
      <c r="AU181" s="145"/>
      <c r="AV181" s="143" t="s">
        <v>651</v>
      </c>
      <c r="AW181" s="145"/>
      <c r="AX181" s="143" t="s">
        <v>652</v>
      </c>
      <c r="AY181" s="145">
        <v>0</v>
      </c>
      <c r="AZ181" s="143" t="s">
        <v>653</v>
      </c>
      <c r="BA181" s="145">
        <v>0</v>
      </c>
      <c r="BB181" s="149" t="s">
        <v>654</v>
      </c>
      <c r="BC181" s="150">
        <v>0</v>
      </c>
      <c r="BD181" s="149" t="s">
        <v>655</v>
      </c>
      <c r="BE181" s="150">
        <v>0</v>
      </c>
      <c r="BF181" s="143" t="s">
        <v>656</v>
      </c>
      <c r="BG181" s="151">
        <v>1</v>
      </c>
      <c r="BH181" s="152">
        <v>1</v>
      </c>
      <c r="BI181" s="153">
        <v>2</v>
      </c>
      <c r="BJ181" s="152" t="s">
        <v>230</v>
      </c>
      <c r="BK181" s="146"/>
      <c r="BL181" s="245" t="s">
        <v>657</v>
      </c>
      <c r="BM181" s="151">
        <v>1</v>
      </c>
      <c r="BN181" s="149" t="s">
        <v>658</v>
      </c>
      <c r="BO181" s="150">
        <v>1</v>
      </c>
      <c r="BP181" s="244" t="s">
        <v>659</v>
      </c>
      <c r="BQ181" s="246">
        <v>1</v>
      </c>
      <c r="BR181" s="143" t="s">
        <v>660</v>
      </c>
      <c r="BS181" s="151">
        <v>1</v>
      </c>
      <c r="BT181" s="143" t="s">
        <v>661</v>
      </c>
      <c r="BU181" s="151">
        <v>1</v>
      </c>
      <c r="BV181" s="143" t="s">
        <v>662</v>
      </c>
      <c r="BW181" s="151">
        <v>1</v>
      </c>
      <c r="BX181" s="158" t="s">
        <v>663</v>
      </c>
      <c r="BY181" s="151">
        <v>1</v>
      </c>
      <c r="BZ181" s="160" t="s">
        <v>663</v>
      </c>
      <c r="CA181" s="150">
        <v>1</v>
      </c>
      <c r="CB181" s="160" t="s">
        <v>663</v>
      </c>
      <c r="CC181" s="150">
        <v>1</v>
      </c>
      <c r="CD181" s="372" t="s">
        <v>664</v>
      </c>
      <c r="CE181" s="262">
        <v>1</v>
      </c>
      <c r="CF181" s="373" t="s">
        <v>665</v>
      </c>
      <c r="CG181" s="263">
        <v>1</v>
      </c>
      <c r="CH181" s="374" t="s">
        <v>791</v>
      </c>
      <c r="CI181" s="293">
        <v>1</v>
      </c>
      <c r="CJ181" s="293">
        <v>1</v>
      </c>
      <c r="CK181" s="290">
        <f>1/1</f>
        <v>1</v>
      </c>
      <c r="CL181" s="276">
        <f>CK181</f>
        <v>1</v>
      </c>
      <c r="CM181" s="10" t="s">
        <v>228</v>
      </c>
      <c r="CO181" s="277">
        <v>0.59799999999999998</v>
      </c>
      <c r="CP181" s="284">
        <f>(CO181*CP180)/CO180</f>
        <v>0.17939999999999998</v>
      </c>
      <c r="CS181" s="104"/>
    </row>
    <row r="182" spans="1:97" ht="132" customHeight="1" x14ac:dyDescent="0.25">
      <c r="A182" s="21" t="s">
        <v>640</v>
      </c>
      <c r="B182" s="22" t="s">
        <v>666</v>
      </c>
      <c r="C182" s="22" t="s">
        <v>667</v>
      </c>
      <c r="D182" s="424" t="s">
        <v>803</v>
      </c>
      <c r="E182" s="23" t="s">
        <v>259</v>
      </c>
      <c r="F182" s="26"/>
      <c r="G182" s="316" t="s">
        <v>230</v>
      </c>
      <c r="H182" s="23" t="s">
        <v>230</v>
      </c>
      <c r="I182" s="130"/>
      <c r="J182" s="23" t="s">
        <v>70</v>
      </c>
      <c r="K182" s="137">
        <v>1</v>
      </c>
      <c r="L182" s="142"/>
      <c r="M182" s="142">
        <v>1</v>
      </c>
      <c r="N182" s="142"/>
      <c r="O182" s="142">
        <v>1</v>
      </c>
      <c r="P182" s="320">
        <v>1</v>
      </c>
      <c r="Q182" s="142"/>
      <c r="R182" s="214">
        <v>1</v>
      </c>
      <c r="S182" s="142"/>
      <c r="T182" s="214">
        <v>1</v>
      </c>
      <c r="U182" s="137">
        <v>1</v>
      </c>
      <c r="V182" s="216"/>
      <c r="W182" s="216"/>
      <c r="X182" s="216"/>
      <c r="Y182" s="216"/>
      <c r="Z182" s="137">
        <v>1</v>
      </c>
      <c r="AA182" s="216"/>
      <c r="AB182" s="216"/>
      <c r="AC182" s="216"/>
      <c r="AD182" s="216"/>
      <c r="AE182" s="137">
        <v>1</v>
      </c>
      <c r="AF182" s="23"/>
      <c r="AG182" s="23"/>
      <c r="AH182" s="26" t="s">
        <v>644</v>
      </c>
      <c r="AI182" s="26"/>
      <c r="AJ182" s="143" t="s">
        <v>668</v>
      </c>
      <c r="AK182" s="145">
        <v>0</v>
      </c>
      <c r="AL182" s="143" t="s">
        <v>669</v>
      </c>
      <c r="AM182" s="144">
        <v>100</v>
      </c>
      <c r="AN182" s="143" t="s">
        <v>670</v>
      </c>
      <c r="AO182" s="144">
        <v>100</v>
      </c>
      <c r="AP182" s="143" t="s">
        <v>670</v>
      </c>
      <c r="AQ182" s="144">
        <v>100</v>
      </c>
      <c r="AR182" s="143" t="s">
        <v>671</v>
      </c>
      <c r="AS182" s="144">
        <v>100</v>
      </c>
      <c r="AT182" s="143" t="s">
        <v>672</v>
      </c>
      <c r="AU182" s="144">
        <v>100</v>
      </c>
      <c r="AV182" s="143" t="s">
        <v>673</v>
      </c>
      <c r="AW182" s="144">
        <v>100</v>
      </c>
      <c r="AX182" s="143" t="s">
        <v>674</v>
      </c>
      <c r="AY182" s="144">
        <v>100</v>
      </c>
      <c r="AZ182" s="143" t="s">
        <v>675</v>
      </c>
      <c r="BA182" s="144">
        <v>100</v>
      </c>
      <c r="BB182" s="149" t="s">
        <v>676</v>
      </c>
      <c r="BC182" s="150">
        <v>100</v>
      </c>
      <c r="BD182" s="149" t="s">
        <v>677</v>
      </c>
      <c r="BE182" s="154">
        <v>100</v>
      </c>
      <c r="BF182" s="143" t="s">
        <v>678</v>
      </c>
      <c r="BG182" s="232">
        <v>1</v>
      </c>
      <c r="BH182" s="233">
        <v>1</v>
      </c>
      <c r="BI182" s="153">
        <v>1</v>
      </c>
      <c r="BJ182" s="247">
        <f>BI182</f>
        <v>1</v>
      </c>
      <c r="BK182" s="146"/>
      <c r="BL182" s="245" t="s">
        <v>679</v>
      </c>
      <c r="BM182" s="248">
        <v>0</v>
      </c>
      <c r="BN182" s="149" t="s">
        <v>680</v>
      </c>
      <c r="BO182" s="249">
        <f>4/4</f>
        <v>1</v>
      </c>
      <c r="BP182" s="244" t="s">
        <v>681</v>
      </c>
      <c r="BQ182" s="250">
        <v>1</v>
      </c>
      <c r="BR182" s="143" t="s">
        <v>682</v>
      </c>
      <c r="BS182" s="232">
        <v>1</v>
      </c>
      <c r="BT182" s="143" t="s">
        <v>683</v>
      </c>
      <c r="BU182" s="232">
        <v>1</v>
      </c>
      <c r="BV182" s="143" t="s">
        <v>684</v>
      </c>
      <c r="BW182" s="232">
        <v>1</v>
      </c>
      <c r="BX182" s="158" t="s">
        <v>685</v>
      </c>
      <c r="BY182" s="232">
        <v>1</v>
      </c>
      <c r="BZ182" s="160" t="s">
        <v>686</v>
      </c>
      <c r="CA182" s="249">
        <v>1</v>
      </c>
      <c r="CB182" s="160" t="s">
        <v>687</v>
      </c>
      <c r="CC182" s="249">
        <v>1</v>
      </c>
      <c r="CD182" s="372" t="s">
        <v>688</v>
      </c>
      <c r="CE182" s="264">
        <v>1</v>
      </c>
      <c r="CF182" s="373" t="s">
        <v>689</v>
      </c>
      <c r="CG182" s="265">
        <v>1</v>
      </c>
      <c r="CH182" s="374" t="s">
        <v>790</v>
      </c>
      <c r="CI182" s="294">
        <v>1</v>
      </c>
      <c r="CJ182" s="294">
        <f>CI182</f>
        <v>1</v>
      </c>
      <c r="CK182" s="290">
        <v>1</v>
      </c>
      <c r="CL182" s="276">
        <f>CK182</f>
        <v>1</v>
      </c>
      <c r="CM182" s="10" t="s">
        <v>259</v>
      </c>
      <c r="CO182" s="1">
        <f t="shared" si="1"/>
        <v>740</v>
      </c>
      <c r="CS182" s="104"/>
    </row>
    <row r="183" spans="1:97" s="4" customFormat="1" ht="22.5" hidden="1" customHeight="1" thickBot="1" x14ac:dyDescent="0.25">
      <c r="A183" s="412" t="s">
        <v>690</v>
      </c>
      <c r="B183" s="193" t="s">
        <v>691</v>
      </c>
      <c r="C183" s="193" t="s">
        <v>692</v>
      </c>
      <c r="D183" s="375" t="s">
        <v>693</v>
      </c>
      <c r="E183" s="194" t="s">
        <v>259</v>
      </c>
      <c r="F183" s="221"/>
      <c r="G183" s="317" t="s">
        <v>230</v>
      </c>
      <c r="H183" s="194" t="s">
        <v>230</v>
      </c>
      <c r="I183" s="206"/>
      <c r="J183" s="194" t="s">
        <v>70</v>
      </c>
      <c r="K183" s="207">
        <v>1</v>
      </c>
      <c r="L183" s="208"/>
      <c r="M183" s="208">
        <v>1</v>
      </c>
      <c r="N183" s="208"/>
      <c r="O183" s="208">
        <v>1</v>
      </c>
      <c r="P183" s="320">
        <v>1</v>
      </c>
      <c r="Q183" s="208"/>
      <c r="R183" s="208">
        <v>1</v>
      </c>
      <c r="S183" s="208"/>
      <c r="T183" s="208">
        <v>1</v>
      </c>
      <c r="U183" s="207">
        <v>1</v>
      </c>
      <c r="V183" s="217"/>
      <c r="W183" s="217"/>
      <c r="X183" s="217"/>
      <c r="Y183" s="217"/>
      <c r="Z183" s="207">
        <v>1</v>
      </c>
      <c r="AA183" s="217"/>
      <c r="AB183" s="217"/>
      <c r="AC183" s="217"/>
      <c r="AD183" s="217"/>
      <c r="AE183" s="207">
        <v>1</v>
      </c>
      <c r="AF183" s="194" t="s">
        <v>694</v>
      </c>
      <c r="AG183" s="194"/>
      <c r="AH183" s="221" t="s">
        <v>609</v>
      </c>
      <c r="AI183" s="221"/>
      <c r="AJ183" s="222" t="s">
        <v>695</v>
      </c>
      <c r="AK183" s="223">
        <v>0</v>
      </c>
      <c r="AL183" s="222" t="s">
        <v>695</v>
      </c>
      <c r="AM183" s="223"/>
      <c r="AN183" s="222" t="s">
        <v>696</v>
      </c>
      <c r="AO183" s="223">
        <v>0</v>
      </c>
      <c r="AP183" s="222" t="s">
        <v>697</v>
      </c>
      <c r="AQ183" s="223">
        <v>0</v>
      </c>
      <c r="AR183" s="222" t="s">
        <v>698</v>
      </c>
      <c r="AS183" s="223">
        <v>0</v>
      </c>
      <c r="AT183" s="222" t="s">
        <v>699</v>
      </c>
      <c r="AU183" s="223">
        <v>0</v>
      </c>
      <c r="AV183" s="222" t="s">
        <v>700</v>
      </c>
      <c r="AW183" s="223">
        <v>0</v>
      </c>
      <c r="AX183" s="222" t="s">
        <v>701</v>
      </c>
      <c r="AY183" s="223">
        <v>0</v>
      </c>
      <c r="AZ183" s="222" t="s">
        <v>702</v>
      </c>
      <c r="BA183" s="223">
        <v>0</v>
      </c>
      <c r="BB183" s="222" t="s">
        <v>703</v>
      </c>
      <c r="BC183" s="234">
        <v>0</v>
      </c>
      <c r="BD183" s="235" t="s">
        <v>704</v>
      </c>
      <c r="BE183" s="234">
        <v>0</v>
      </c>
      <c r="BF183" s="222" t="s">
        <v>705</v>
      </c>
      <c r="BG183" s="236">
        <v>1</v>
      </c>
      <c r="BH183" s="237">
        <v>1</v>
      </c>
      <c r="BI183" s="238">
        <v>1</v>
      </c>
      <c r="BJ183" s="251">
        <v>0</v>
      </c>
      <c r="BK183" s="252"/>
      <c r="BL183" s="222" t="s">
        <v>706</v>
      </c>
      <c r="BM183" s="236">
        <v>0</v>
      </c>
      <c r="BN183" s="222" t="s">
        <v>707</v>
      </c>
      <c r="BO183" s="236">
        <f>1/2</f>
        <v>0.5</v>
      </c>
      <c r="BP183" s="222" t="s">
        <v>708</v>
      </c>
      <c r="BQ183" s="236">
        <v>1</v>
      </c>
      <c r="BR183" s="222" t="s">
        <v>709</v>
      </c>
      <c r="BS183" s="236">
        <v>1</v>
      </c>
      <c r="BT183" s="222" t="s">
        <v>710</v>
      </c>
      <c r="BU183" s="236">
        <v>1</v>
      </c>
      <c r="BV183" s="222" t="s">
        <v>711</v>
      </c>
      <c r="BW183" s="236">
        <v>1</v>
      </c>
      <c r="BX183" s="376" t="s">
        <v>712</v>
      </c>
      <c r="BY183" s="236">
        <v>1</v>
      </c>
      <c r="BZ183" s="208" t="s">
        <v>610</v>
      </c>
      <c r="CA183" s="266"/>
      <c r="CB183" s="266" t="s">
        <v>713</v>
      </c>
      <c r="CC183" s="266"/>
      <c r="CD183" s="267"/>
      <c r="CE183" s="267"/>
      <c r="CF183" s="266"/>
      <c r="CG183" s="266"/>
      <c r="CH183" s="278"/>
      <c r="CI183" s="278"/>
      <c r="CJ183" s="278">
        <v>1</v>
      </c>
      <c r="CK183" s="279">
        <v>1</v>
      </c>
      <c r="CL183" s="280">
        <v>1</v>
      </c>
      <c r="CM183" s="273" t="s">
        <v>259</v>
      </c>
      <c r="CO183" s="1">
        <f t="shared" si="1"/>
        <v>29</v>
      </c>
      <c r="CS183" s="104"/>
    </row>
    <row r="184" spans="1:97" ht="97.5" customHeight="1" x14ac:dyDescent="0.25">
      <c r="A184" s="21" t="s">
        <v>714</v>
      </c>
      <c r="B184" s="22" t="s">
        <v>715</v>
      </c>
      <c r="C184" s="22" t="s">
        <v>572</v>
      </c>
      <c r="D184" s="24" t="s">
        <v>716</v>
      </c>
      <c r="E184" s="23" t="s">
        <v>259</v>
      </c>
      <c r="F184" s="26"/>
      <c r="G184" s="316" t="s">
        <v>230</v>
      </c>
      <c r="H184" s="23" t="s">
        <v>230</v>
      </c>
      <c r="I184" s="130"/>
      <c r="J184" s="23" t="s">
        <v>70</v>
      </c>
      <c r="K184" s="137">
        <v>1</v>
      </c>
      <c r="L184" s="142"/>
      <c r="M184" s="142">
        <v>1</v>
      </c>
      <c r="N184" s="142"/>
      <c r="O184" s="142">
        <v>1</v>
      </c>
      <c r="P184" s="320">
        <v>1</v>
      </c>
      <c r="Q184" s="142">
        <v>1</v>
      </c>
      <c r="R184" s="142">
        <v>1</v>
      </c>
      <c r="S184" s="142">
        <v>1</v>
      </c>
      <c r="T184" s="142">
        <v>1</v>
      </c>
      <c r="U184" s="137">
        <v>1</v>
      </c>
      <c r="V184" s="216"/>
      <c r="W184" s="216"/>
      <c r="X184" s="216"/>
      <c r="Y184" s="216"/>
      <c r="Z184" s="137">
        <v>1</v>
      </c>
      <c r="AA184" s="216"/>
      <c r="AB184" s="216"/>
      <c r="AC184" s="216"/>
      <c r="AD184" s="216"/>
      <c r="AE184" s="137">
        <v>1</v>
      </c>
      <c r="AF184" s="23"/>
      <c r="AG184" s="23"/>
      <c r="AH184" s="26" t="s">
        <v>717</v>
      </c>
      <c r="AI184" s="26"/>
      <c r="AJ184" s="143" t="s">
        <v>718</v>
      </c>
      <c r="AK184" s="224" t="s">
        <v>719</v>
      </c>
      <c r="AL184" s="143" t="s">
        <v>720</v>
      </c>
      <c r="AM184" s="224" t="s">
        <v>719</v>
      </c>
      <c r="AN184" s="229" t="s">
        <v>721</v>
      </c>
      <c r="AO184" s="224" t="s">
        <v>719</v>
      </c>
      <c r="AP184" s="143" t="s">
        <v>722</v>
      </c>
      <c r="AQ184" s="224" t="s">
        <v>719</v>
      </c>
      <c r="AR184" s="143" t="s">
        <v>723</v>
      </c>
      <c r="AS184" s="224" t="s">
        <v>719</v>
      </c>
      <c r="AT184" s="143" t="s">
        <v>724</v>
      </c>
      <c r="AU184" s="224" t="s">
        <v>719</v>
      </c>
      <c r="AV184" s="143" t="s">
        <v>725</v>
      </c>
      <c r="AW184" s="224" t="s">
        <v>719</v>
      </c>
      <c r="AX184" s="143" t="s">
        <v>726</v>
      </c>
      <c r="AY184" s="224" t="s">
        <v>719</v>
      </c>
      <c r="AZ184" s="143" t="s">
        <v>727</v>
      </c>
      <c r="BA184" s="224" t="s">
        <v>719</v>
      </c>
      <c r="BB184" s="149" t="s">
        <v>728</v>
      </c>
      <c r="BC184" s="150">
        <v>100</v>
      </c>
      <c r="BD184" s="239" t="s">
        <v>729</v>
      </c>
      <c r="BE184" s="154">
        <v>100</v>
      </c>
      <c r="BF184" s="143" t="s">
        <v>730</v>
      </c>
      <c r="BG184" s="232">
        <v>1</v>
      </c>
      <c r="BH184" s="233">
        <v>1</v>
      </c>
      <c r="BI184" s="153">
        <v>1</v>
      </c>
      <c r="BJ184" s="153">
        <v>1</v>
      </c>
      <c r="BK184" s="146"/>
      <c r="BL184" s="143" t="s">
        <v>731</v>
      </c>
      <c r="BM184" s="232">
        <v>1</v>
      </c>
      <c r="BN184" s="253" t="s">
        <v>732</v>
      </c>
      <c r="BO184" s="249">
        <v>1</v>
      </c>
      <c r="BP184" s="254" t="s">
        <v>733</v>
      </c>
      <c r="BQ184" s="250">
        <v>1</v>
      </c>
      <c r="BR184" s="143" t="s">
        <v>734</v>
      </c>
      <c r="BS184" s="232">
        <v>1</v>
      </c>
      <c r="BT184" s="143" t="s">
        <v>735</v>
      </c>
      <c r="BU184" s="232">
        <v>1</v>
      </c>
      <c r="BV184" s="143" t="s">
        <v>736</v>
      </c>
      <c r="BW184" s="232">
        <v>1</v>
      </c>
      <c r="BX184" s="158" t="s">
        <v>737</v>
      </c>
      <c r="BY184" s="260">
        <v>1</v>
      </c>
      <c r="BZ184" s="160" t="s">
        <v>738</v>
      </c>
      <c r="CA184" s="268">
        <v>1</v>
      </c>
      <c r="CB184" s="160" t="s">
        <v>739</v>
      </c>
      <c r="CC184" s="268">
        <v>1</v>
      </c>
      <c r="CD184" s="269" t="s">
        <v>740</v>
      </c>
      <c r="CE184" s="175">
        <v>1</v>
      </c>
      <c r="CF184" s="377" t="s">
        <v>741</v>
      </c>
      <c r="CG184" s="264">
        <v>1</v>
      </c>
      <c r="CH184" s="370" t="s">
        <v>792</v>
      </c>
      <c r="CI184" s="295">
        <v>1</v>
      </c>
      <c r="CJ184" s="295">
        <v>1</v>
      </c>
      <c r="CK184" s="290">
        <v>1</v>
      </c>
      <c r="CL184" s="276">
        <v>1</v>
      </c>
      <c r="CM184" s="10" t="s">
        <v>259</v>
      </c>
      <c r="CO184" s="1">
        <f t="shared" si="1"/>
        <v>983</v>
      </c>
      <c r="CS184" s="104"/>
    </row>
    <row r="185" spans="1:97" ht="61.5" customHeight="1" x14ac:dyDescent="0.25">
      <c r="A185" s="21" t="s">
        <v>714</v>
      </c>
      <c r="B185" s="22" t="s">
        <v>742</v>
      </c>
      <c r="C185" s="22" t="s">
        <v>743</v>
      </c>
      <c r="D185" s="24" t="s">
        <v>744</v>
      </c>
      <c r="E185" s="23" t="s">
        <v>259</v>
      </c>
      <c r="F185" s="26"/>
      <c r="G185" s="316" t="s">
        <v>230</v>
      </c>
      <c r="H185" s="23" t="s">
        <v>230</v>
      </c>
      <c r="I185" s="130"/>
      <c r="J185" s="23" t="s">
        <v>70</v>
      </c>
      <c r="K185" s="137">
        <v>1</v>
      </c>
      <c r="L185" s="142"/>
      <c r="M185" s="142">
        <v>1</v>
      </c>
      <c r="N185" s="142"/>
      <c r="O185" s="142">
        <v>1</v>
      </c>
      <c r="P185" s="320">
        <v>1</v>
      </c>
      <c r="Q185" s="142">
        <v>1</v>
      </c>
      <c r="R185" s="142">
        <v>1</v>
      </c>
      <c r="S185" s="142">
        <v>1</v>
      </c>
      <c r="T185" s="142">
        <v>1</v>
      </c>
      <c r="U185" s="137">
        <v>1</v>
      </c>
      <c r="V185" s="216"/>
      <c r="W185" s="216"/>
      <c r="X185" s="216"/>
      <c r="Y185" s="216"/>
      <c r="Z185" s="137">
        <v>1</v>
      </c>
      <c r="AA185" s="216"/>
      <c r="AB185" s="216"/>
      <c r="AC185" s="216"/>
      <c r="AD185" s="216"/>
      <c r="AE185" s="137">
        <v>1</v>
      </c>
      <c r="AF185" s="23"/>
      <c r="AG185" s="23"/>
      <c r="AH185" s="26" t="s">
        <v>745</v>
      </c>
      <c r="AI185" s="26"/>
      <c r="AJ185" s="143" t="s">
        <v>746</v>
      </c>
      <c r="AK185" s="145">
        <v>0</v>
      </c>
      <c r="AL185" s="143" t="s">
        <v>747</v>
      </c>
      <c r="AM185" s="145">
        <v>0</v>
      </c>
      <c r="AN185" s="143" t="s">
        <v>748</v>
      </c>
      <c r="AO185" s="145">
        <v>0</v>
      </c>
      <c r="AP185" s="143" t="s">
        <v>748</v>
      </c>
      <c r="AQ185" s="145">
        <v>0</v>
      </c>
      <c r="AR185" s="143" t="s">
        <v>748</v>
      </c>
      <c r="AS185" s="145">
        <v>0</v>
      </c>
      <c r="AT185" s="143" t="s">
        <v>749</v>
      </c>
      <c r="AU185" s="145">
        <v>100</v>
      </c>
      <c r="AV185" s="143" t="s">
        <v>747</v>
      </c>
      <c r="AW185" s="145">
        <v>100</v>
      </c>
      <c r="AX185" s="143" t="s">
        <v>747</v>
      </c>
      <c r="AY185" s="145">
        <v>100</v>
      </c>
      <c r="AZ185" s="143" t="s">
        <v>750</v>
      </c>
      <c r="BA185" s="145">
        <v>100</v>
      </c>
      <c r="BB185" s="149" t="s">
        <v>747</v>
      </c>
      <c r="BC185" s="150">
        <v>100</v>
      </c>
      <c r="BD185" s="239" t="s">
        <v>747</v>
      </c>
      <c r="BE185" s="154">
        <v>100</v>
      </c>
      <c r="BF185" s="143" t="s">
        <v>751</v>
      </c>
      <c r="BG185" s="232">
        <v>1</v>
      </c>
      <c r="BH185" s="233">
        <v>1</v>
      </c>
      <c r="BI185" s="153">
        <v>1</v>
      </c>
      <c r="BJ185" s="153">
        <v>1</v>
      </c>
      <c r="BK185" s="146"/>
      <c r="BL185" s="143" t="s">
        <v>752</v>
      </c>
      <c r="BM185" s="232">
        <v>1</v>
      </c>
      <c r="BN185" s="149" t="s">
        <v>752</v>
      </c>
      <c r="BO185" s="249">
        <v>1</v>
      </c>
      <c r="BP185" s="244" t="s">
        <v>752</v>
      </c>
      <c r="BQ185" s="250">
        <v>1</v>
      </c>
      <c r="BR185" s="143" t="s">
        <v>752</v>
      </c>
      <c r="BS185" s="232">
        <v>1</v>
      </c>
      <c r="BT185" s="143" t="s">
        <v>753</v>
      </c>
      <c r="BU185" s="232">
        <v>1</v>
      </c>
      <c r="BV185" s="143" t="s">
        <v>754</v>
      </c>
      <c r="BW185" s="232">
        <v>1</v>
      </c>
      <c r="BX185" s="158" t="s">
        <v>752</v>
      </c>
      <c r="BY185" s="232">
        <v>1</v>
      </c>
      <c r="BZ185" s="160" t="s">
        <v>752</v>
      </c>
      <c r="CA185" s="249">
        <v>1</v>
      </c>
      <c r="CB185" s="160" t="s">
        <v>752</v>
      </c>
      <c r="CC185" s="249">
        <v>1</v>
      </c>
      <c r="CD185" s="269" t="s">
        <v>755</v>
      </c>
      <c r="CE185" s="264">
        <v>1</v>
      </c>
      <c r="CF185" s="369" t="s">
        <v>752</v>
      </c>
      <c r="CG185" s="264">
        <v>1</v>
      </c>
      <c r="CH185" s="288" t="s">
        <v>793</v>
      </c>
      <c r="CI185" s="295">
        <v>1</v>
      </c>
      <c r="CJ185" s="295">
        <v>1</v>
      </c>
      <c r="CK185" s="290">
        <v>1</v>
      </c>
      <c r="CL185" s="276">
        <v>1</v>
      </c>
      <c r="CM185" s="10" t="s">
        <v>259</v>
      </c>
      <c r="CO185" s="1">
        <f t="shared" si="1"/>
        <v>49</v>
      </c>
      <c r="CS185" s="104"/>
    </row>
    <row r="186" spans="1:97" ht="236.25" customHeight="1" thickBot="1" x14ac:dyDescent="0.3">
      <c r="A186" s="21" t="s">
        <v>479</v>
      </c>
      <c r="B186" s="22" t="s">
        <v>756</v>
      </c>
      <c r="C186" s="22" t="s">
        <v>757</v>
      </c>
      <c r="D186" s="24" t="s">
        <v>758</v>
      </c>
      <c r="E186" s="23" t="s">
        <v>228</v>
      </c>
      <c r="F186" s="26" t="s">
        <v>759</v>
      </c>
      <c r="G186" s="316" t="s">
        <v>230</v>
      </c>
      <c r="H186" s="23" t="s">
        <v>230</v>
      </c>
      <c r="I186" s="130"/>
      <c r="J186" s="23" t="s">
        <v>70</v>
      </c>
      <c r="K186" s="137">
        <v>0.1</v>
      </c>
      <c r="L186" s="142"/>
      <c r="M186" s="142"/>
      <c r="N186" s="142"/>
      <c r="O186" s="142"/>
      <c r="P186" s="320">
        <v>1</v>
      </c>
      <c r="Q186" s="378">
        <v>0.25</v>
      </c>
      <c r="R186" s="378">
        <v>0.5</v>
      </c>
      <c r="S186" s="378">
        <v>0.75</v>
      </c>
      <c r="T186" s="378">
        <v>1</v>
      </c>
      <c r="U186" s="137">
        <v>1</v>
      </c>
      <c r="V186" s="216"/>
      <c r="W186" s="216"/>
      <c r="X186" s="216"/>
      <c r="Y186" s="216"/>
      <c r="Z186" s="137">
        <v>1</v>
      </c>
      <c r="AA186" s="216"/>
      <c r="AB186" s="216"/>
      <c r="AC186" s="216"/>
      <c r="AD186" s="216"/>
      <c r="AE186" s="137">
        <v>1</v>
      </c>
      <c r="AF186" s="23"/>
      <c r="AG186" s="23"/>
      <c r="AH186" s="26" t="s">
        <v>609</v>
      </c>
      <c r="AI186" s="26"/>
      <c r="AJ186" s="143"/>
      <c r="AK186" s="145"/>
      <c r="AL186" s="143"/>
      <c r="AM186" s="145"/>
      <c r="AN186" s="143"/>
      <c r="AO186" s="145"/>
      <c r="AP186" s="143"/>
      <c r="AQ186" s="145"/>
      <c r="AR186" s="143"/>
      <c r="AS186" s="145"/>
      <c r="AT186" s="143"/>
      <c r="AU186" s="145"/>
      <c r="AV186" s="143"/>
      <c r="AW186" s="145"/>
      <c r="AX186" s="143"/>
      <c r="AY186" s="145"/>
      <c r="AZ186" s="379"/>
      <c r="BA186" s="379"/>
      <c r="BB186" s="379"/>
      <c r="BC186" s="379"/>
      <c r="BD186" s="379"/>
      <c r="BE186" s="379"/>
      <c r="BF186" s="379"/>
      <c r="BG186" s="379"/>
      <c r="BH186" s="152"/>
      <c r="BI186" s="233"/>
      <c r="BJ186" s="152"/>
      <c r="BK186" s="146"/>
      <c r="BL186" s="143" t="s">
        <v>760</v>
      </c>
      <c r="BM186" s="232">
        <v>0</v>
      </c>
      <c r="BN186" s="149" t="s">
        <v>761</v>
      </c>
      <c r="BO186" s="249">
        <v>0.02</v>
      </c>
      <c r="BP186" s="244" t="s">
        <v>762</v>
      </c>
      <c r="BQ186" s="250">
        <v>0.17</v>
      </c>
      <c r="BR186" s="143" t="s">
        <v>763</v>
      </c>
      <c r="BS186" s="232">
        <v>0.17</v>
      </c>
      <c r="BT186" s="143" t="s">
        <v>764</v>
      </c>
      <c r="BU186" s="380">
        <v>0.183</v>
      </c>
      <c r="BV186" s="143" t="s">
        <v>765</v>
      </c>
      <c r="BW186" s="232">
        <v>0.23</v>
      </c>
      <c r="BX186" s="158" t="s">
        <v>766</v>
      </c>
      <c r="BY186" s="232">
        <v>0.28249999999999997</v>
      </c>
      <c r="BZ186" s="160" t="s">
        <v>767</v>
      </c>
      <c r="CA186" s="381">
        <v>0.34499999999999997</v>
      </c>
      <c r="CB186" s="160" t="s">
        <v>768</v>
      </c>
      <c r="CC186" s="381">
        <v>0.38069999999999998</v>
      </c>
      <c r="CD186" s="382" t="s">
        <v>769</v>
      </c>
      <c r="CE186" s="383">
        <v>0.4425</v>
      </c>
      <c r="CF186" s="369" t="s">
        <v>770</v>
      </c>
      <c r="CG186" s="383">
        <v>0.443</v>
      </c>
      <c r="CH186" s="370" t="s">
        <v>789</v>
      </c>
      <c r="CI186" s="384">
        <v>1</v>
      </c>
      <c r="CJ186" s="384">
        <f>CI186</f>
        <v>1</v>
      </c>
      <c r="CK186" s="413">
        <f>CJ186/100%</f>
        <v>1</v>
      </c>
      <c r="CL186" s="281">
        <f>CJ186/S186</f>
        <v>1.3333333333333333</v>
      </c>
      <c r="CM186" s="10" t="s">
        <v>228</v>
      </c>
      <c r="CO186" s="1">
        <f t="shared" si="1"/>
        <v>346</v>
      </c>
      <c r="CS186" s="104"/>
    </row>
    <row r="187" spans="1:97" ht="200.25" customHeight="1" thickBot="1" x14ac:dyDescent="0.3">
      <c r="A187" s="113" t="s">
        <v>479</v>
      </c>
      <c r="B187" s="114" t="s">
        <v>771</v>
      </c>
      <c r="C187" s="322" t="s">
        <v>798</v>
      </c>
      <c r="D187" s="116" t="s">
        <v>772</v>
      </c>
      <c r="E187" s="115" t="s">
        <v>228</v>
      </c>
      <c r="F187" s="117" t="s">
        <v>759</v>
      </c>
      <c r="G187" s="318" t="s">
        <v>230</v>
      </c>
      <c r="H187" s="115" t="s">
        <v>230</v>
      </c>
      <c r="I187" s="210"/>
      <c r="J187" s="115" t="s">
        <v>70</v>
      </c>
      <c r="K187" s="349" t="s">
        <v>230</v>
      </c>
      <c r="L187" s="345"/>
      <c r="M187" s="345"/>
      <c r="N187" s="345"/>
      <c r="O187" s="209"/>
      <c r="P187" s="321">
        <v>1</v>
      </c>
      <c r="Q187" s="215">
        <v>0.25</v>
      </c>
      <c r="R187" s="215">
        <v>0.5</v>
      </c>
      <c r="S187" s="215">
        <v>0.75</v>
      </c>
      <c r="T187" s="215">
        <v>1</v>
      </c>
      <c r="U187" s="211">
        <v>1</v>
      </c>
      <c r="V187" s="117"/>
      <c r="W187" s="117"/>
      <c r="X187" s="117"/>
      <c r="Y187" s="117"/>
      <c r="Z187" s="211">
        <v>1</v>
      </c>
      <c r="AA187" s="218"/>
      <c r="AB187" s="218"/>
      <c r="AC187" s="218"/>
      <c r="AD187" s="218"/>
      <c r="AE187" s="211">
        <v>1</v>
      </c>
      <c r="AF187" s="115"/>
      <c r="AG187" s="115"/>
      <c r="AH187" s="117" t="s">
        <v>609</v>
      </c>
      <c r="AI187" s="117"/>
      <c r="AJ187" s="225"/>
      <c r="AK187" s="226"/>
      <c r="AL187" s="225"/>
      <c r="AM187" s="226"/>
      <c r="AN187" s="225"/>
      <c r="AO187" s="226"/>
      <c r="AP187" s="225"/>
      <c r="AQ187" s="226"/>
      <c r="AR187" s="225"/>
      <c r="AS187" s="226"/>
      <c r="AT187" s="225"/>
      <c r="AU187" s="226"/>
      <c r="AV187" s="225"/>
      <c r="AW187" s="226"/>
      <c r="AX187" s="225"/>
      <c r="AY187" s="226"/>
      <c r="AZ187" s="230"/>
      <c r="BA187" s="230"/>
      <c r="BB187" s="230"/>
      <c r="BC187" s="230"/>
      <c r="BD187" s="230"/>
      <c r="BE187" s="230"/>
      <c r="BF187" s="230"/>
      <c r="BG187" s="230"/>
      <c r="BH187" s="240"/>
      <c r="BI187" s="241"/>
      <c r="BJ187" s="240"/>
      <c r="BK187" s="255"/>
      <c r="BL187" s="256" t="s">
        <v>773</v>
      </c>
      <c r="BM187" s="257">
        <v>0</v>
      </c>
      <c r="BN187" s="256" t="s">
        <v>774</v>
      </c>
      <c r="BO187" s="257">
        <v>0</v>
      </c>
      <c r="BP187" s="414" t="s">
        <v>775</v>
      </c>
      <c r="BQ187" s="415">
        <v>7.4999999999999997E-2</v>
      </c>
      <c r="BR187" s="256" t="s">
        <v>776</v>
      </c>
      <c r="BS187" s="257">
        <v>7.4999999999999997E-2</v>
      </c>
      <c r="BT187" s="256" t="s">
        <v>777</v>
      </c>
      <c r="BU187" s="257">
        <v>7.4999999999999997E-2</v>
      </c>
      <c r="BV187" s="414" t="s">
        <v>778</v>
      </c>
      <c r="BW187" s="415">
        <v>0.35</v>
      </c>
      <c r="BX187" s="358" t="s">
        <v>779</v>
      </c>
      <c r="BY187" s="257">
        <v>0.35</v>
      </c>
      <c r="BZ187" s="358" t="s">
        <v>780</v>
      </c>
      <c r="CA187" s="257">
        <v>0.35</v>
      </c>
      <c r="CB187" s="358" t="s">
        <v>781</v>
      </c>
      <c r="CC187" s="416">
        <v>0.42499999999999999</v>
      </c>
      <c r="CD187" s="417" t="s">
        <v>782</v>
      </c>
      <c r="CE187" s="418">
        <v>0.42499999999999999</v>
      </c>
      <c r="CF187" s="419" t="s">
        <v>783</v>
      </c>
      <c r="CG187" s="420">
        <v>0.57499999999999996</v>
      </c>
      <c r="CH187" s="421" t="s">
        <v>788</v>
      </c>
      <c r="CI187" s="422">
        <v>1</v>
      </c>
      <c r="CJ187" s="422">
        <f>CI187</f>
        <v>1</v>
      </c>
      <c r="CK187" s="423">
        <f>CJ187/100%</f>
        <v>1</v>
      </c>
      <c r="CL187" s="282">
        <f>CJ187/75%</f>
        <v>1.3333333333333333</v>
      </c>
      <c r="CM187" s="10" t="s">
        <v>228</v>
      </c>
      <c r="CO187" s="1">
        <f t="shared" si="1"/>
        <v>172</v>
      </c>
      <c r="CS187" s="104"/>
    </row>
  </sheetData>
  <sheetProtection algorithmName="SHA-512" hashValue="x5c8nFUjU7XZqa/IN5tL6HLk0pvN7nqU4YupHo5cW2aj1hqxafvZeIMwMZflepnj5cLrY0qfs0pSb/bBLSSXig==" saltValue="RP5qNmDtSPZJj/fYLgeiuQ==" spinCount="100000" sheet="1" objects="1" scenarios="1" selectLockedCells="1" selectUnlockedCells="1"/>
  <mergeCells count="30">
    <mergeCell ref="CJ1:CK1"/>
    <mergeCell ref="A1:A2"/>
    <mergeCell ref="B1:B2"/>
    <mergeCell ref="BJ1:BJ2"/>
    <mergeCell ref="CL1:CL2"/>
    <mergeCell ref="BZ1:CA1"/>
    <mergeCell ref="CB1:CC1"/>
    <mergeCell ref="CD1:CE1"/>
    <mergeCell ref="CF1:CG1"/>
    <mergeCell ref="CH1:CI1"/>
    <mergeCell ref="BP1:BQ1"/>
    <mergeCell ref="BR1:BS1"/>
    <mergeCell ref="BT1:BU1"/>
    <mergeCell ref="BV1:BW1"/>
    <mergeCell ref="BX1:BY1"/>
    <mergeCell ref="BD1:BE1"/>
    <mergeCell ref="BF1:BG1"/>
    <mergeCell ref="BH1:BI1"/>
    <mergeCell ref="BL1:BM1"/>
    <mergeCell ref="BN1:BO1"/>
    <mergeCell ref="AT1:AU1"/>
    <mergeCell ref="AV1:AW1"/>
    <mergeCell ref="AX1:AY1"/>
    <mergeCell ref="AZ1:BA1"/>
    <mergeCell ref="BB1:BC1"/>
    <mergeCell ref="AJ1:AK1"/>
    <mergeCell ref="AL1:AM1"/>
    <mergeCell ref="AN1:AO1"/>
    <mergeCell ref="AP1:AQ1"/>
    <mergeCell ref="AR1:AS1"/>
  </mergeCells>
  <pageMargins left="0.7" right="0.7" top="0.75" bottom="0.75" header="0.511811023622047" footer="0.511811023622047"/>
  <pageSetup orientation="portrait" horizontalDpi="300" verticalDpi="300"/>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Sandoval</dc:creator>
  <cp:lastModifiedBy>Johanna Paola Andrade Solano</cp:lastModifiedBy>
  <cp:revision>2</cp:revision>
  <dcterms:created xsi:type="dcterms:W3CDTF">2023-07-19T15:59:00Z</dcterms:created>
  <dcterms:modified xsi:type="dcterms:W3CDTF">2025-02-26T15:45:23Z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88676CBE15714565912B89C65DB2E27D_12</vt:lpwstr>
  </property>
  <property fmtid="{D5CDD505-2E9C-101B-9397-08002B2CF9AE}" pid="3" name="KSOProductBuildVer">
    <vt:lpwstr>2058-12.2.0.19307</vt:lpwstr>
  </property>
</Properties>
</file>