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D:\AdC_JAndrade\Politicas_sectoriales\POLITICA INDUSTRIAL MODERNA\2024\Segui\A portal\"/>
    </mc:Choice>
  </mc:AlternateContent>
  <xr:revisionPtr revIDLastSave="0" documentId="13_ncr:1_{1973FFD5-FEE4-421B-A977-D08CB62C4810}" xr6:coauthVersionLast="36" xr6:coauthVersionMax="47" xr10:uidLastSave="{00000000-0000-0000-0000-000000000000}"/>
  <bookViews>
    <workbookView xWindow="0" yWindow="0" windowWidth="20490" windowHeight="7545" tabRatio="500" xr2:uid="{00000000-000D-0000-FFFF-FFFF00000000}"/>
  </bookViews>
  <sheets>
    <sheet name="Base Indicadores" sheetId="1" r:id="rId1"/>
  </sheets>
  <calcPr calcId="191028"/>
  <extLst>
    <ext xmlns:loext="http://schemas.libreoffice.org/" uri="{7626C862-2A13-11E5-B345-FEFF819CDC9F}">
      <loext:extCalcPr stringRefSyntax="ExcelA1"/>
    </ext>
  </extLst>
</workbook>
</file>

<file path=xl/calcChain.xml><?xml version="1.0" encoding="utf-8"?>
<calcChain xmlns="http://schemas.openxmlformats.org/spreadsheetml/2006/main">
  <c r="CH80" i="1" l="1"/>
  <c r="CI80" i="1"/>
  <c r="CK188" i="1" l="1"/>
  <c r="CJ188" i="1"/>
  <c r="CJ182" i="1"/>
  <c r="CJ98" i="1"/>
  <c r="CJ99" i="1"/>
  <c r="CK98" i="1" l="1"/>
  <c r="CK64" i="1" l="1"/>
  <c r="CH64" i="1" l="1"/>
  <c r="CJ64" i="1" s="1"/>
  <c r="CF98" i="1" l="1"/>
  <c r="CJ183" i="1" l="1"/>
  <c r="CJ181" i="1"/>
  <c r="CJ65" i="1" l="1"/>
  <c r="CJ66" i="1"/>
  <c r="CJ67" i="1"/>
  <c r="CJ68" i="1"/>
  <c r="CJ69" i="1"/>
  <c r="CJ70" i="1"/>
  <c r="CJ71" i="1"/>
  <c r="CJ72" i="1"/>
  <c r="CJ73" i="1"/>
  <c r="CJ74" i="1"/>
  <c r="CJ75" i="1"/>
  <c r="CJ76" i="1"/>
  <c r="CJ77" i="1"/>
  <c r="CJ78" i="1"/>
  <c r="CJ79" i="1"/>
  <c r="CJ81" i="1"/>
  <c r="CJ82" i="1"/>
  <c r="CJ83" i="1"/>
  <c r="CJ84" i="1"/>
  <c r="CJ85" i="1"/>
  <c r="CJ86" i="1"/>
  <c r="CJ87" i="1"/>
  <c r="CJ88" i="1"/>
  <c r="CJ89" i="1"/>
  <c r="CJ90" i="1"/>
  <c r="CJ91" i="1"/>
  <c r="CJ92" i="1"/>
  <c r="CJ93" i="1"/>
  <c r="CJ94" i="1"/>
  <c r="CJ95" i="1"/>
  <c r="CJ96" i="1"/>
  <c r="CJ97" i="1"/>
  <c r="CJ100" i="1"/>
  <c r="CJ101" i="1"/>
  <c r="CJ102" i="1"/>
  <c r="CJ103" i="1"/>
  <c r="CJ104" i="1"/>
  <c r="CJ105" i="1"/>
  <c r="CJ106" i="1"/>
  <c r="CJ107" i="1"/>
  <c r="CJ108" i="1"/>
  <c r="CJ109" i="1"/>
  <c r="CJ110" i="1"/>
  <c r="CJ111" i="1"/>
  <c r="CJ112" i="1"/>
  <c r="CJ113" i="1"/>
  <c r="CJ114" i="1"/>
  <c r="CJ115" i="1"/>
  <c r="CJ116" i="1"/>
  <c r="CJ117" i="1"/>
  <c r="CJ118" i="1"/>
  <c r="CJ119" i="1"/>
  <c r="CJ120" i="1"/>
  <c r="CJ121" i="1"/>
  <c r="CJ122" i="1"/>
  <c r="CJ123" i="1"/>
  <c r="CJ124" i="1"/>
  <c r="CJ125" i="1"/>
  <c r="CJ126" i="1"/>
  <c r="CJ127" i="1"/>
  <c r="CJ128" i="1"/>
  <c r="CJ129" i="1"/>
  <c r="CJ130" i="1"/>
  <c r="CJ131" i="1"/>
  <c r="CJ132" i="1"/>
  <c r="CJ133" i="1"/>
  <c r="CJ134" i="1"/>
  <c r="CJ135" i="1"/>
  <c r="CJ136" i="1"/>
  <c r="CJ137" i="1"/>
  <c r="CJ138" i="1"/>
  <c r="CJ139" i="1"/>
  <c r="CJ140" i="1"/>
  <c r="CJ141" i="1"/>
  <c r="CJ142" i="1"/>
  <c r="CJ143" i="1"/>
  <c r="CJ144" i="1"/>
  <c r="CJ145" i="1"/>
  <c r="CJ146" i="1"/>
  <c r="CJ147" i="1"/>
  <c r="CJ148" i="1"/>
  <c r="CJ149" i="1"/>
  <c r="CJ150" i="1"/>
  <c r="CJ151" i="1"/>
  <c r="CJ152" i="1"/>
  <c r="CJ153" i="1"/>
  <c r="CJ154" i="1"/>
  <c r="CJ155" i="1"/>
  <c r="CJ156" i="1"/>
  <c r="CJ157" i="1"/>
  <c r="CJ158" i="1"/>
  <c r="CJ159" i="1"/>
  <c r="CJ160" i="1"/>
  <c r="CJ161" i="1"/>
  <c r="CJ162" i="1"/>
  <c r="CJ163" i="1"/>
  <c r="CJ164" i="1"/>
  <c r="CJ165" i="1"/>
  <c r="CJ166" i="1"/>
  <c r="CJ167" i="1"/>
  <c r="CJ168" i="1"/>
  <c r="CJ169" i="1"/>
  <c r="CJ170" i="1"/>
  <c r="CJ171" i="1"/>
  <c r="CJ172" i="1"/>
  <c r="CJ173" i="1"/>
  <c r="CJ174" i="1"/>
  <c r="CJ175" i="1"/>
  <c r="CJ176" i="1"/>
  <c r="CJ177" i="1"/>
  <c r="CJ178" i="1"/>
  <c r="CJ179" i="1"/>
  <c r="BZ185" i="1" l="1"/>
  <c r="BZ184" i="1"/>
  <c r="BZ98" i="1" l="1"/>
  <c r="CB98" i="1" s="1"/>
  <c r="AF80" i="1" l="1"/>
  <c r="AK80" i="1" s="1"/>
  <c r="AD80" i="1"/>
  <c r="AC80" i="1"/>
  <c r="CK80" i="1" s="1"/>
  <c r="AA80" i="1"/>
  <c r="CJ80" i="1" s="1"/>
  <c r="CK184" i="1" l="1"/>
  <c r="BT182" i="1" l="1"/>
  <c r="BT181" i="1"/>
  <c r="BT99" i="1"/>
  <c r="BT64" i="1"/>
  <c r="BS98" i="1"/>
  <c r="BT98" i="1" s="1"/>
  <c r="BP64" i="1" l="1"/>
  <c r="BR64" i="1" l="1"/>
  <c r="BN99" i="1" l="1"/>
  <c r="BL64" i="1" l="1"/>
  <c r="BU98" i="1" l="1"/>
  <c r="BU184" i="1" l="1"/>
  <c r="BD99" i="1" l="1"/>
  <c r="BT80" i="1"/>
  <c r="BH98" i="1" l="1"/>
  <c r="BJ98" i="1" s="1"/>
  <c r="BD98" i="1" l="1"/>
  <c r="BU64" i="1" l="1"/>
  <c r="X80" i="1"/>
  <c r="BU80" i="1" s="1"/>
  <c r="W80" i="1"/>
  <c r="AC169" i="1" l="1"/>
  <c r="X169" i="1"/>
  <c r="Y169" i="1" l="1"/>
  <c r="Z169" i="1" s="1"/>
  <c r="AD169" i="1"/>
  <c r="AE169" i="1" s="1"/>
  <c r="Z6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Johanna Paola Andrade Solano</author>
    <author/>
  </authors>
  <commentList>
    <comment ref="F64" authorId="0" shapeId="0" xr:uid="{DCEC3250-3DD7-4245-AD53-B7825BC0BE84}">
      <text>
        <r>
          <rPr>
            <b/>
            <sz val="9"/>
            <color indexed="81"/>
            <rFont val="Tahoma"/>
            <family val="2"/>
          </rPr>
          <t>Johanna Paola Andrade Solano:</t>
        </r>
        <r>
          <rPr>
            <sz val="9"/>
            <color indexed="81"/>
            <rFont val="Tahoma"/>
            <family val="2"/>
          </rPr>
          <t xml:space="preserve">
Corresponde a las razones por las cuales se definió el 
indicador y hace relación al alcance de la información que 
el indicador va a proporcionar. Se deben identificar los 
principales aspectos por los cuales se definió el indicador. 
De tal forma, se debe responder a preguntas como: ¿qué 
va a medir? y ¿por qué es importante medirlo? Su 
redacción debe iniciar con la palabra “Mide…”
</t>
        </r>
      </text>
    </comment>
    <comment ref="G64" authorId="0" shapeId="0" xr:uid="{0804B706-46C2-4F16-BD09-E0101729840E}">
      <text>
        <r>
          <rPr>
            <b/>
            <sz val="9"/>
            <color indexed="81"/>
            <rFont val="Tahoma"/>
            <family val="2"/>
          </rPr>
          <t>Johanna Paola Andrade Solano:</t>
        </r>
        <r>
          <rPr>
            <sz val="9"/>
            <color indexed="81"/>
            <rFont val="Tahoma"/>
            <family val="2"/>
          </rPr>
          <t xml:space="preserve">
Describir que soportes nos harán llegar cada mes, para evidenciar el avance.</t>
        </r>
      </text>
    </comment>
    <comment ref="T64" authorId="0" shapeId="0" xr:uid="{D6DCC1F8-C81B-4716-9ECF-9348E8CEE81C}">
      <text>
        <r>
          <rPr>
            <b/>
            <sz val="9"/>
            <color indexed="81"/>
            <rFont val="Tahoma"/>
            <family val="2"/>
          </rPr>
          <t>Johanna Paola Andrade Solano:</t>
        </r>
        <r>
          <rPr>
            <sz val="9"/>
            <color indexed="81"/>
            <rFont val="Tahoma"/>
            <family val="2"/>
          </rPr>
          <t xml:space="preserve">
Es el valor total de los recursos invertidos para el 
cumplimiento de la meta en la vigencia. Este valor se 
debe actualizar cada año.</t>
        </r>
      </text>
    </comment>
    <comment ref="Y80" authorId="0" shapeId="0" xr:uid="{5061636D-7B62-4C81-9158-4B541CA16960}">
      <text>
        <r>
          <rPr>
            <b/>
            <sz val="9"/>
            <color indexed="81"/>
            <rFont val="Tahoma"/>
            <family val="2"/>
          </rPr>
          <t>Johanna Paola Andrade Solano:</t>
        </r>
        <r>
          <rPr>
            <sz val="9"/>
            <color indexed="81"/>
            <rFont val="Tahoma"/>
            <family val="2"/>
          </rPr>
          <t xml:space="preserve">
Ajuste aprobado el 5 de cotubre por MINCIT, paso de 32 a 20</t>
        </r>
      </text>
    </comment>
    <comment ref="AA80" authorId="0" shapeId="0" xr:uid="{C04E3B65-B9F4-4FF9-B141-FEC79BC6BF5D}">
      <text>
        <r>
          <rPr>
            <b/>
            <sz val="9"/>
            <color indexed="81"/>
            <rFont val="Tahoma"/>
            <family val="2"/>
          </rPr>
          <t>Johanna Paola Andrade Solano:</t>
        </r>
        <r>
          <rPr>
            <sz val="9"/>
            <color indexed="81"/>
            <rFont val="Tahoma"/>
            <family val="2"/>
          </rPr>
          <t xml:space="preserve">
Se fortalecerán 10 que peuden ser creadas como rutas
Enfocar en aliados turisiticos, difusion d elas rutas y capacitacion artesanos… </t>
        </r>
      </text>
    </comment>
    <comment ref="AA98" authorId="0" shapeId="0" xr:uid="{E64A649E-9BBC-4AA1-AD2C-377113A68E16}">
      <text>
        <r>
          <rPr>
            <b/>
            <sz val="9"/>
            <color indexed="81"/>
            <rFont val="Tahoma"/>
            <family val="2"/>
          </rPr>
          <t>Johanna Paola Andrade Solano:</t>
        </r>
        <r>
          <rPr>
            <sz val="9"/>
            <color indexed="81"/>
            <rFont val="Tahoma"/>
            <family val="2"/>
          </rPr>
          <t xml:space="preserve">
En espera de aprobación de ajuste. Baja de 25.000 a 23.700 teniendo en resultados del 2023, el 8 de febrero 2024 se ajusta con Crodri trimestralziacion
Con Camilo R </t>
        </r>
      </text>
    </comment>
    <comment ref="AP113" authorId="1" shapeId="0" xr:uid="{00000000-0006-0000-0000-000001000000}">
      <text>
        <r>
          <rPr>
            <sz val="11"/>
            <color rgb="FF000000"/>
            <rFont val="Calibri"/>
            <family val="2"/>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 los 32 departamentos, anualmente se seleccionarán 20, algunos van a repetir año, pero no será la misma intervención. </t>
        </r>
      </text>
    </comment>
  </commentList>
</comments>
</file>

<file path=xl/sharedStrings.xml><?xml version="1.0" encoding="utf-8"?>
<sst xmlns="http://schemas.openxmlformats.org/spreadsheetml/2006/main" count="2138" uniqueCount="814">
  <si>
    <t>Estrategia</t>
  </si>
  <si>
    <t>Acción</t>
  </si>
  <si>
    <t>Código</t>
  </si>
  <si>
    <t>Nombre indicador*</t>
  </si>
  <si>
    <t>Fórmula de Cálculo*</t>
  </si>
  <si>
    <t>Descrip Indicador*</t>
  </si>
  <si>
    <t>Descrip Evidencia*</t>
  </si>
  <si>
    <t>Días Rezago*</t>
  </si>
  <si>
    <t>Tipo de plan</t>
  </si>
  <si>
    <t>Tipo de acumulación*</t>
  </si>
  <si>
    <t>Tipo Indicador*</t>
  </si>
  <si>
    <t>Fuente Información</t>
  </si>
  <si>
    <t>Proceso</t>
  </si>
  <si>
    <t>Subsistema SIG</t>
  </si>
  <si>
    <t>Periodicidad de medición cuantitativa*</t>
  </si>
  <si>
    <t>Unidad de Medida*</t>
  </si>
  <si>
    <t>Periodicidad de reporte cualitativo*</t>
  </si>
  <si>
    <t>Linea Base</t>
  </si>
  <si>
    <t>Fecha Linea Base</t>
  </si>
  <si>
    <t>Valor Total</t>
  </si>
  <si>
    <t>Estado</t>
  </si>
  <si>
    <t>Meta 2023*</t>
  </si>
  <si>
    <t>T1 2023</t>
  </si>
  <si>
    <t>T2 2023</t>
  </si>
  <si>
    <t>T3 2023</t>
  </si>
  <si>
    <t>T4 2023</t>
  </si>
  <si>
    <t>Meta 2024*</t>
  </si>
  <si>
    <t>T1 2024*</t>
  </si>
  <si>
    <t>T2 2024*</t>
  </si>
  <si>
    <t>T3 2024*</t>
  </si>
  <si>
    <t>T4 2024*</t>
  </si>
  <si>
    <t>Meta 2025*</t>
  </si>
  <si>
    <t>T1 2025</t>
  </si>
  <si>
    <t>T2 2025</t>
  </si>
  <si>
    <t>T3 2025</t>
  </si>
  <si>
    <t>T4 2025</t>
  </si>
  <si>
    <t>Meta 2026*</t>
  </si>
  <si>
    <t>T1 2026</t>
  </si>
  <si>
    <t>T2 2026</t>
  </si>
  <si>
    <t>T3 2026</t>
  </si>
  <si>
    <t>T4 2026</t>
  </si>
  <si>
    <t>Meta Cuatrienio*</t>
  </si>
  <si>
    <t>Entidad / Area responsable*</t>
  </si>
  <si>
    <t>Responsable del seguimiento*</t>
  </si>
  <si>
    <t>Reindustrialización</t>
  </si>
  <si>
    <t xml:space="preserve">Aumentar la generación de valor en la economía colombiana con criterios de equidad y sostenibilidad a nivel nacional y regional </t>
  </si>
  <si>
    <t>Variación promedio de la productividad de las empresas atendidas con programas de extensión tecnológica</t>
  </si>
  <si>
    <t>Porcentaje</t>
  </si>
  <si>
    <t>Mensual</t>
  </si>
  <si>
    <t>ND</t>
  </si>
  <si>
    <t>Activo</t>
  </si>
  <si>
    <t>VDE</t>
  </si>
  <si>
    <t>DPC</t>
  </si>
  <si>
    <t>Desarrollar programas de extensión tecnológica</t>
  </si>
  <si>
    <t>Intervenciones realizadas a empresas en programas de extensionismo</t>
  </si>
  <si>
    <t>Número</t>
  </si>
  <si>
    <t>Implementar instrumentos y herramientas que promuevan la adopción de estándares de calidad para dar mayor valor agregado en la industria</t>
  </si>
  <si>
    <t>Nivel de control para las empresas atendidas con programas de calidad</t>
  </si>
  <si>
    <t xml:space="preserve">Dirección de Regulación </t>
  </si>
  <si>
    <t>Empresas beneficiadas con el programa de Extensionismo en Calidad</t>
  </si>
  <si>
    <t>Brindar cofinanciación para la industria en términos de lograr certificaciones de calidad que apoyen la exportación de productos y servicios</t>
  </si>
  <si>
    <t>Empresas beneficiadas con Calidad para la Internacionalización</t>
  </si>
  <si>
    <t>Dirección de Regulación</t>
  </si>
  <si>
    <t>Aumento de servicios metrológicos prestados</t>
  </si>
  <si>
    <t>Instituto Nacional de Metrología - INM</t>
  </si>
  <si>
    <t>SSMRC</t>
  </si>
  <si>
    <t>Estudios de identificación de brechas metrológicas que contribuyan a las apuestas productivas estratégicas</t>
  </si>
  <si>
    <t>SSMRC / SMF / SMQB</t>
  </si>
  <si>
    <t xml:space="preserve">Participación en eventos y canales de comunicación para divulgación de servicios del SICAL </t>
  </si>
  <si>
    <t>DG</t>
  </si>
  <si>
    <t>Servicios de asistencia técnica prestados para la industria en términos de lograr certificaciones de calidad</t>
  </si>
  <si>
    <t>Diligencias de inspección  del cumplimiento normativo y del ejercicio de la profesión contable bajo los estándares de calidad realizadas</t>
  </si>
  <si>
    <t>UAE Junta Central de Contadores</t>
  </si>
  <si>
    <t xml:space="preserve">Sociedades que ejercen de manera ilegal la profesión contable </t>
  </si>
  <si>
    <t>Capacitaciones en metrología Legal y Reglamentos Técnicos brindadas a actores del SICAL identificados.</t>
  </si>
  <si>
    <t>SIC</t>
  </si>
  <si>
    <t xml:space="preserve">RTML </t>
  </si>
  <si>
    <t>Eventos de difusión y socialización en buenas practicas para el ejercicio de la profesión contable.</t>
  </si>
  <si>
    <t> </t>
  </si>
  <si>
    <t>Generar instrumentos para el financiamiento de la actividad productiva</t>
  </si>
  <si>
    <t>Valor de los créditos desembolsados a través de la línea especial "MiPymes Competitivas"</t>
  </si>
  <si>
    <t>Millones de pesos</t>
  </si>
  <si>
    <t>$ 150,000</t>
  </si>
  <si>
    <t>$ 210,000</t>
  </si>
  <si>
    <t>$ 240,000</t>
  </si>
  <si>
    <t>$ 260,000</t>
  </si>
  <si>
    <t>$ 290,000</t>
  </si>
  <si>
    <t>$ 1,000,000</t>
  </si>
  <si>
    <t>Bancóldex</t>
  </si>
  <si>
    <t xml:space="preserve">Fomentar un entorno regulatorio y administrativo que promueva el crecimiento de la industria nacional y  el incremento en los niveles de competencia  </t>
  </si>
  <si>
    <t>Participación en definición de regulación</t>
  </si>
  <si>
    <t xml:space="preserve">Acciones implementadas para impactar indicadores de competitividad. </t>
  </si>
  <si>
    <t>Promover a través de los diversos programas de fomento el uso estratégico de la propiedad industrial como herramienta de competitividad para empresarios</t>
  </si>
  <si>
    <t>Programas de fomento al uso estratégico de la propiedad industrial como herramienta de competitividad para empresarios</t>
  </si>
  <si>
    <t>Propiedad Industrial</t>
  </si>
  <si>
    <t>Estudio de identificación de factores que generen distorsiones en las dinámicas de competencia de los mercados</t>
  </si>
  <si>
    <t>Competencia</t>
  </si>
  <si>
    <t>Programa de capacitación en libre competencia económica y cumplimiento para el desarrollo empresarial territorial</t>
  </si>
  <si>
    <t xml:space="preserve">Supervisar el reporte y cumplimiento de los Planes Anuales de Trabajo de las Cámaras de Comercio enfocados en las apuestas productivas de las Política de Reindustrialización. </t>
  </si>
  <si>
    <t>Plan anual de trabajo de las Cámaras de Comercio implementado</t>
  </si>
  <si>
    <t>Superintendencia de Sociedades</t>
  </si>
  <si>
    <t>Delegatura de Supervisión Societaria / Grupo de Formalización a Comerciantes de la Dirección de Supervisión de Cámaras de Comercio</t>
  </si>
  <si>
    <t>Diseñar e implementar instrumentos para el fortalecimiento de los encadenamientos productivos, apuestas productivas o cadenas globales/ regionales de valor de acuerdo a las necesidades de los sectores y los territorios</t>
  </si>
  <si>
    <t xml:space="preserve">Personas beneficiadas con asistencia técnica/acompañamiento productivo empresarial </t>
  </si>
  <si>
    <t>Empresas atendidas con los servicios de emparejamiento</t>
  </si>
  <si>
    <t>MiPymes</t>
  </si>
  <si>
    <t>Identificar puntos de congestión o ineficiencia en las cadenas de valor de los  mercados en los sectores primario y secundario de la economía mediante estudios.</t>
  </si>
  <si>
    <t>Estudios de mercado en cadenas de valor de los sectores primario y secundario de la economía</t>
  </si>
  <si>
    <t>Promover proyectos productivos sostenibles en empresas que vinculen la economía circular, la bioeconomía, la eficiencia en el uso de recursos o la gestión del cambio climático, entre otros.</t>
  </si>
  <si>
    <t>Empresas atendidas y proyectos de cofinanciación en procesos de sostenibilidad y circularidad</t>
  </si>
  <si>
    <t xml:space="preserve">DPC </t>
  </si>
  <si>
    <t>Promover proyectos productivos sostenibles que vinculen la economía circular, la bioeconomía, la eficiencia en el uso de recursos o la gestión del cambio climático, entre otros.</t>
  </si>
  <si>
    <t xml:space="preserve">Valor de los créditos desembolsados para proyectos de mitigación y adaptación al cambio climático, economía circular o bioeconomía </t>
  </si>
  <si>
    <t>$39.364
Jul 22 - Dic 22</t>
  </si>
  <si>
    <t>$ 70,000</t>
  </si>
  <si>
    <t>$ 80,000</t>
  </si>
  <si>
    <t>$ 90,000</t>
  </si>
  <si>
    <t>$ 110,000</t>
  </si>
  <si>
    <t>$ 350,000</t>
  </si>
  <si>
    <t>Consolidar servicio de registro y control de sustancias químicas industriales</t>
  </si>
  <si>
    <t>Sustancias químicas de uso industrial registradas</t>
  </si>
  <si>
    <t>Eventos de difusión sobre registro y control de sustancias químicas industriales realizados</t>
  </si>
  <si>
    <t>Diseñar programas para que el ecosistema-sector CIT articule necesidades de la industria con las capacidades de investigación de CIT y academia</t>
  </si>
  <si>
    <t>Actividades de CTI implementadas</t>
  </si>
  <si>
    <t>Gestión de conocimiento a través de la prestación de servicios capacitación en metrología</t>
  </si>
  <si>
    <t xml:space="preserve">Aumento de servicios de capacitación en metrología prestados </t>
  </si>
  <si>
    <t>Formular e implementar estrategias que permitan la interoperabilidad y portabilidad de los Datos personales.</t>
  </si>
  <si>
    <t xml:space="preserve">Estrategias formuladas e implementadas que faciliten la interoperabilidad y portabilidad de los datos personales en los procesos de transferencia de tecnología. </t>
  </si>
  <si>
    <t>Datos</t>
  </si>
  <si>
    <t>Articular actores del ecosistema de innovación que involucran los temas de Propiedad Industrial en la transferencia de tecnología</t>
  </si>
  <si>
    <t>Mesas de integración para la conexión de actores del ecosistema de innovación involucrados en temas de Propiedad Industrial y transferencia tecnológica</t>
  </si>
  <si>
    <t>Internacionalización</t>
  </si>
  <si>
    <t xml:space="preserve"> Equilibrar las relaciones económicas y comerciales de Colombia con el mundo</t>
  </si>
  <si>
    <t>Participación de las exportaciones de bienes no minero energéticos y servicios en el total de exportaciones</t>
  </si>
  <si>
    <t>49.2</t>
  </si>
  <si>
    <t>51.9</t>
  </si>
  <si>
    <t>53.2</t>
  </si>
  <si>
    <t>54.5</t>
  </si>
  <si>
    <t>55.8</t>
  </si>
  <si>
    <t>VCE</t>
  </si>
  <si>
    <t>Despacho</t>
  </si>
  <si>
    <t>Exportaciones de servicios</t>
  </si>
  <si>
    <t>Millones de dólares</t>
  </si>
  <si>
    <t>Exportaciones de bienes no minero energéticos</t>
  </si>
  <si>
    <t>Fortalecer el relacionamiento comercial con los países de América Latina y el Caribe a través de los acuerdos comerciales bilaterales vigentes y de los mecanismos de integración existentes en América Latina y el Caribe - ALC (Venezuela, CAN, Alianza del Pacífico, MERCOSUR, Centroamérica, CARICOM, etc.).</t>
  </si>
  <si>
    <t xml:space="preserve">Acuerdos comerciales administrados con países de América Latina y el Caribe </t>
  </si>
  <si>
    <t xml:space="preserve"> VCE </t>
  </si>
  <si>
    <t>DIE</t>
  </si>
  <si>
    <t xml:space="preserve">Fortalecer el relacionamiento comercial con los países de América Latina y el Caribe con los que no existe acuerdo comercial o mecanismos de integración </t>
  </si>
  <si>
    <t>Informes de seguimiento a las acciones realizadas para fortalecer el relacionamiento comercial con países de América Latina con los que no tenemos acuerdo</t>
  </si>
  <si>
    <t>Revisar y profundizar de manera comprehensiva los acuerdos en los que se evidencien desequilibrios comerciales o normativos con los socios de América Latina y el Caribe</t>
  </si>
  <si>
    <t>Acciones realizadas para revisar
acuerdos (levantar barreras, mejorar condiciones de acceso a mercados y/o avanzar en procesos de admisibilidad sanitaria)</t>
  </si>
  <si>
    <t>Promover encadenamientos productivos con los países de la región y realizar una aproximación gradual y selectiva con potenciales socios comerciales</t>
  </si>
  <si>
    <t>Reuniones formales con las autoridades  para la administración oportuna del comercio bilateral con países de Asia y África.</t>
  </si>
  <si>
    <t>DRC</t>
  </si>
  <si>
    <t xml:space="preserve">Acciones para fomentar el diálogo  con potenciales socios comerciales de África y Asia. </t>
  </si>
  <si>
    <t>Fortalecimiento del nuevo multilateralismo con economías de nivel de desarrollo similar al colombiano en los foros comerciales globales (i.e., OMC, OCDE, etc.)</t>
  </si>
  <si>
    <t>Acciones para tener el  apoyo de los países en desarrollo a las propuestas que Colombia persigue en los distintos foros o espacios comerciales globales.</t>
  </si>
  <si>
    <t>Fortalecimiento de la convergencia regulatoria entre las autoridades de protección de datos personales de Asia-Pacifico e Iberoamérica.</t>
  </si>
  <si>
    <t xml:space="preserve">Actuaciones colaborativas entre las autoridades de protección de datos personales en pro de la aplicación de la ley. </t>
  </si>
  <si>
    <t>Revisar de manera comprehensiva los acuerdos en los que se evidencien desequilibrios comerciales o normativos</t>
  </si>
  <si>
    <t xml:space="preserve">Reuniones de instancias institucionales realizadas en la administración del comercio bilateral con los Estados Unidos, Canadá, la Unión Europea, Reino Unido y la Asociación Europea de Libre Comercio </t>
  </si>
  <si>
    <t>Identificar oportunidades para crear condiciones favorables para la exportación de bienes NME y servicios</t>
  </si>
  <si>
    <t>Oportunidades identificadas desde la metrología para atender condiciones favorables del comercio exterior</t>
  </si>
  <si>
    <t>DG/ SSMRC / SMF / SMQB</t>
  </si>
  <si>
    <t>Revisar y reportar iniciativas regulatorias en los mercados de las Oficinas Comerciales que puedan significar barreras de acceso o de ampliación de oportunidades para los exportadores colombianos</t>
  </si>
  <si>
    <t>Reuniones y reportes relacionados con iniciativas regulatorias que puedan significar barreras de acceso o de ampliación de oportunidades para los exportadores colombianos</t>
  </si>
  <si>
    <t>DRC
(Oficinas Internacionales)</t>
  </si>
  <si>
    <t>Realizar socializaciones y reuniones con entidades públicas, gremios y empresarios para trabajar sobre la superación de barreras de acceso a los mercados y la ampliación de oportunidades para los exportadores colombianos</t>
  </si>
  <si>
    <t>Socializaciones y reuniones con entidades públicas, gremios y empresarios para trabajar sobre la superación de barreras de acceso a los mercados y la ampliación de oportunidades para los exportadores colombianos</t>
  </si>
  <si>
    <t>Diseñar e implementar estrategias para atraer, retener, identificar y facilitar la recepción de IED sostenible y con transferencia de tecnología en los sectores que se relacionan con las apuestas productivas de la política de reindustrialización y para las regiones</t>
  </si>
  <si>
    <t>Inversión Extranjera Directa en sectores NME</t>
  </si>
  <si>
    <t>DIES</t>
  </si>
  <si>
    <t>Proyectos de inversión iniciados con acompañamiento de ProColombia</t>
  </si>
  <si>
    <t>Priorizar necesidades de atracción de IED sostenible con transferencia de tecnología y los eslabones productivos que deben recibir esta inversión</t>
  </si>
  <si>
    <t>Programas de fortalecimiento empresarial para los sectores SBC priorizados implementados </t>
  </si>
  <si>
    <t>Mejorar los habilitadores de inversión, fortaleciendo la institucionalidad y generando cambios estructurales que atraigan IED</t>
  </si>
  <si>
    <t>Mapeo de los principales trámites de inversión en las regiones priorizadas realizado</t>
  </si>
  <si>
    <t xml:space="preserve">DIES </t>
  </si>
  <si>
    <t>Plataforma Ventanilla Única de Inversión - VUI desarrollada</t>
  </si>
  <si>
    <t>Figura Ombudsperson de inversión implementada</t>
  </si>
  <si>
    <t>Revisar y reportar sobre iniciativas de política en los mercados de las Oficinas Comerciales que puedan generar oportunidades para la inversión en el país</t>
  </si>
  <si>
    <t>Reuniones y reportes relacionados con iniciativas de política en los mercados de las Oficinas Comerciales que puedan generar oportunidades para la inversión en el país</t>
  </si>
  <si>
    <t>Fortalecer las acciones de defensa comercial territorial con el fin de mitigar el impacto de las prácticas desleales de comercio</t>
  </si>
  <si>
    <t>Investigaciones realizadas y en curso frente a las medidas impuestas.</t>
  </si>
  <si>
    <t>DCE</t>
  </si>
  <si>
    <t>Liderar las mesas de facilitación de comercio con enfoque territorial y seguimiento a los compromisos generados</t>
  </si>
  <si>
    <t>Mesas y reuniones de seguimiento</t>
  </si>
  <si>
    <t>Coordinar con los países con los que se comparte frontera, acciones para facilitar el tránsito fronterizo de mercancías y la complementación económica y productiva</t>
  </si>
  <si>
    <t xml:space="preserve">Reporte de acciones coordinadas con los países con los que se comparte frontera </t>
  </si>
  <si>
    <r>
      <t xml:space="preserve">Implementar el Sistema Integrado de Gestión de Riesgo - SIGR en la VUCE, según los lineamientos del Comité Directivo(Decreto 656 de 2022). </t>
    </r>
    <r>
      <rPr>
        <sz val="11"/>
        <color rgb="FF000000"/>
        <rFont val="Calibri"/>
        <family val="2"/>
      </rPr>
      <t xml:space="preserve"> </t>
    </r>
  </si>
  <si>
    <t>Cumplimiento de los hitos del proyecto Sistema Integrado de Gestión de Riesgo en la VUCE</t>
  </si>
  <si>
    <t xml:space="preserve">Realizar socializaciones y reuniones con empresarios para el acceso a los instrumentos de promoción de exportaciones de Sistemas Especiales de Importación - Exportación. </t>
  </si>
  <si>
    <t xml:space="preserve">Socializaciones para el acceso a los instrumentos de promoción de exportaciones de Sistemas Especiales de Importación - Exportación. </t>
  </si>
  <si>
    <t>Desarrollo de instrumentos para la sofisticación y diversificación de la canasta exportadora que asegure la expansión de la oferta nacional, especialmente de los bienes y servicios NME</t>
  </si>
  <si>
    <t>Empresas que informan negocios de exportaciones de bienes y servicios por gestión de ProColombia</t>
  </si>
  <si>
    <t>Contribuir desde la oferta de servicios metrológicos a la acreditación de los laboratorios nacionales para la reducción de costos de los empresarios para certificarse en calidad ​</t>
  </si>
  <si>
    <t>Aumento de servicios prestados calibración y ensayos de aptitud</t>
  </si>
  <si>
    <t>Implementar instrumentos para apoyar el financiamiento de los planes y proyectos de internacionalización de los empresarios y de pequeñas unidades productivas que hagan parte de encadenamientos de exportación​</t>
  </si>
  <si>
    <t>Valor de créditos desembolsados por Bancóldex para apoyar procesos de internacionalización</t>
  </si>
  <si>
    <t>$ 32,000</t>
  </si>
  <si>
    <t>$ 50,000</t>
  </si>
  <si>
    <t>$ 55,000</t>
  </si>
  <si>
    <t>$ 62,000</t>
  </si>
  <si>
    <t>$ 68,000</t>
  </si>
  <si>
    <t>$ 235,000</t>
  </si>
  <si>
    <t xml:space="preserve">Proveer asesoría legal necesaria desde la perspectiva internacional para establecer instrumentos de reindustrialización compatibles con los compromisos internacionales de Colombia </t>
  </si>
  <si>
    <t>Instrumentos de reindustrialización compatibles con los compromisos internacionales de Colombia expedidos</t>
  </si>
  <si>
    <t>OALI</t>
  </si>
  <si>
    <t>Facilitar la participación de artesanos en eventos, espacios de exhibición,  ferias y/o negocios internacionales.</t>
  </si>
  <si>
    <t>Artesanos beneficiados con la estrategia de internacionalización</t>
  </si>
  <si>
    <t xml:space="preserve"> Artesanías de Colombia SA - BIC </t>
  </si>
  <si>
    <t xml:space="preserve"> Subgerencia de Promoción y Generación de Oportunidades Comerciales </t>
  </si>
  <si>
    <t>Prevenir la imposición de sanciones comerciales autorizadas por Tribunales internacionales y aplicadas a productos de origen colombiano</t>
  </si>
  <si>
    <t>Actuaciones en derecho interno y en derecho internacional  dirigidas a prevenir la imposición de sanciones comerciales</t>
  </si>
  <si>
    <t>Proveer asesoría legal a las altas instancias del gobierno nacional y del Ministerio y responder a las peticiones de concepto de los particulares en los asuntos competencia de la OALI</t>
  </si>
  <si>
    <t>Conceptos expedidos sobre asuntos competencia de la OALI</t>
  </si>
  <si>
    <t>Turismo sostenible e incluyente</t>
  </si>
  <si>
    <t xml:space="preserve"> Construir capacidades para consolidar el desarrollo sostenible y responsable del turismo en el país </t>
  </si>
  <si>
    <t xml:space="preserve"> Visitantes no residentes </t>
  </si>
  <si>
    <t xml:space="preserve"> Número </t>
  </si>
  <si>
    <t xml:space="preserve"> 4,626,022</t>
  </si>
  <si>
    <t xml:space="preserve">  5,150,000</t>
  </si>
  <si>
    <t xml:space="preserve">  6,000,000</t>
  </si>
  <si>
    <t xml:space="preserve">  6,500,000</t>
  </si>
  <si>
    <t xml:space="preserve">  7,500,000</t>
  </si>
  <si>
    <t xml:space="preserve">          7,500,000</t>
  </si>
  <si>
    <t xml:space="preserve"> VT </t>
  </si>
  <si>
    <t xml:space="preserve"> Despacho </t>
  </si>
  <si>
    <t>Construir capacidades para consolidar el desarrollo sostenible y responsable del turismo en el país</t>
  </si>
  <si>
    <t>Personas ocupadas en actividades asociadas a turismo</t>
  </si>
  <si>
    <t>VT</t>
  </si>
  <si>
    <t>Estructurar e implementar la estrategia Turismo para una Cultura de Paz</t>
  </si>
  <si>
    <t>Unidades productivas de Territorios Turísticos de Paz, vinculados a la cadena de valor del sector</t>
  </si>
  <si>
    <t xml:space="preserve">                 -</t>
  </si>
  <si>
    <t>Estrategia Territorios Turísticos de Paz implementada</t>
  </si>
  <si>
    <t>Implementar programas que promuevan la democratización del conocimiento y el turismo social</t>
  </si>
  <si>
    <t xml:space="preserve">Personas beneficiadas a través del programa "Mi Primer Viaje". </t>
  </si>
  <si>
    <t>DCDST</t>
  </si>
  <si>
    <t>Personas beneficiadas a través de acciones de formación y capacitación en temáticas asociadas al sector turístico</t>
  </si>
  <si>
    <t xml:space="preserve">Mujeres  beneficiadas en procesos de formación o asistencia técnica y fortalecimiento productivo para el turismo. </t>
  </si>
  <si>
    <t>Vincular territorios a estrategias de desarrollo turístico</t>
  </si>
  <si>
    <t>Sistema Nacional de Turismo implementado</t>
  </si>
  <si>
    <t>Territorios del país vinculados a estrategias de desarrollo turístico.</t>
  </si>
  <si>
    <t>Destinos vinculados oficialmente a redes temáticas turísticas.</t>
  </si>
  <si>
    <t>Fortalecer el Sistema Nacional de Información Turística</t>
  </si>
  <si>
    <t>Sistema Nacional de Información Turística fortalecido</t>
  </si>
  <si>
    <t>DASP</t>
  </si>
  <si>
    <t xml:space="preserve">Liderar la formulación y definición de proyectos estratégico de infraestructura  turísticas que contribuyan a la consolidación  del turismo sostenible e incluyente. </t>
  </si>
  <si>
    <t>Proyectos estratégicos de infraestructura turística formulados</t>
  </si>
  <si>
    <t>Infraestructura</t>
  </si>
  <si>
    <t>Crear y fortalecer las rutas turísticas artesanales ​</t>
  </si>
  <si>
    <t xml:space="preserve"> Subgerencia Desarrollo y Fortalecimiento del Sector Artesanal </t>
  </si>
  <si>
    <t>Implementar la política de turismo sostenible del país</t>
  </si>
  <si>
    <t>Política de Turismo Sostenible implementada</t>
  </si>
  <si>
    <t>Actores del sector turístico beneficiados por proyectos con enfoque de desarrollo sostenible del turismo</t>
  </si>
  <si>
    <t xml:space="preserve">Desarrollar programas para la mitigación y adaptación al cambio climático </t>
  </si>
  <si>
    <t>Programa de compensación de huella de carbono en el turismo implementado</t>
  </si>
  <si>
    <t>Implementación de la estrategia nacional del Turismo Responsable</t>
  </si>
  <si>
    <t>Personas capacitadas y/o sensibilizadas en el desarrollo de la estrategia de Turismo Responsable en Colombia</t>
  </si>
  <si>
    <t xml:space="preserve">               -  </t>
  </si>
  <si>
    <t>Oportunidades en materia de metrología que apoyen la estrategia nacional de turismo responsable identificadas</t>
  </si>
  <si>
    <t>Implementar políticas y proyectos que promuevan el turismo comunitario, el turismo indígena y el turismo con enfoque diferencial en el país</t>
  </si>
  <si>
    <t>Iniciativas productivas turísticas de base comunitaria implementadas.</t>
  </si>
  <si>
    <t>Política de Turismo Indígena formulada, concertada e implementada</t>
  </si>
  <si>
    <t>Encuentros de cooperación horizontal entre actores del sector turístico realizados</t>
  </si>
  <si>
    <t>Estructurar e implementar estrategias para el desarrollo de las tipologías, productos y morfología del turismo en Colombia</t>
  </si>
  <si>
    <t xml:space="preserve">Estrategias formuladas para tipologías, productos y morfología del turismo en Colombia. </t>
  </si>
  <si>
    <t>Proyectos ejecutados para el desarrollo de las tipologías, productos y morfología del turismo</t>
  </si>
  <si>
    <t xml:space="preserve">Fortalecer las capacidades empresariales de los actores de la cadena de valor del turismo​ </t>
  </si>
  <si>
    <t>Diseño e implementación de guías informativas en derechos , deberes y recomendaciones al turista, así como las rutas para ejercer sus derechos.</t>
  </si>
  <si>
    <t>RNPC</t>
  </si>
  <si>
    <t xml:space="preserve">Actores de la cadena de valor del sector sensibilizadas en formalización, Registro Nacional de Turismo y Tarjeta de Registro de Alojamiento. </t>
  </si>
  <si>
    <t xml:space="preserve">Unidades productivas del sector turístico intervenidas mediante programas de desarrollo empresarial </t>
  </si>
  <si>
    <t>Implementar la Estrategia de mercadeo y promoción turística nacional e internacional, en articulación con FONTUR y ProColombia</t>
  </si>
  <si>
    <t>Estrategia de mercadeo y promoción nacional e internacional del cuatrienio implementada</t>
  </si>
  <si>
    <t>0.24</t>
  </si>
  <si>
    <t>0.21</t>
  </si>
  <si>
    <t>0.2</t>
  </si>
  <si>
    <t>Economía Popular (EP)</t>
  </si>
  <si>
    <t>Facilitar el acceso a instrumentos que favorezcan el crecimiento y que permitan la permanencia de las unidades de economía popular</t>
  </si>
  <si>
    <t>Variación anual de los ingresos de los micronegocios de la economía popular atendidos</t>
  </si>
  <si>
    <t>NA</t>
  </si>
  <si>
    <t xml:space="preserve">VDE </t>
  </si>
  <si>
    <t>Crear  y fortalecer los centros de Reindustrialización 'ZASCAS'</t>
  </si>
  <si>
    <t>Centros de Reindustrialización ZASCA en funcionamiento</t>
  </si>
  <si>
    <t>MiPymes
( Colombia)</t>
  </si>
  <si>
    <t>Beneficiarios que reciben uno o más servicios de los Centros ZASCA</t>
  </si>
  <si>
    <t>Ejecutar estrategia de Gestión Social Integral</t>
  </si>
  <si>
    <t>Personas impactadas con la estrategia de Gestión Social Integral</t>
  </si>
  <si>
    <t>Subgerencia Desarrollo y Fortalecimiento del Sector Artesanal</t>
  </si>
  <si>
    <t xml:space="preserve">Facilitar el incremento de los ingresos de las personas artesanas, a través de la venta de producto artesanal para contribuir al crecimiento económico del sector </t>
  </si>
  <si>
    <t xml:space="preserve">Variación anual de los ingresos de los artesanos a través de la participación en espacios de promoción </t>
  </si>
  <si>
    <t>Artesanías de Colombia SA - BIC</t>
  </si>
  <si>
    <t>Subgerencia de Promoción y Generación de Oportunidades Comerciales</t>
  </si>
  <si>
    <t>Implementar una estrategia para el fortalecimiento y crecimiento productivo de la Economía Popular para el acceso a mercados y generación de mayores ingresos por parte de sus unidades productivas</t>
  </si>
  <si>
    <t>Unidades productivas de la Economía Popular vinculadas a instrumentos para el fortalecimiento productivo y empresarial</t>
  </si>
  <si>
    <t xml:space="preserve"> VDE </t>
  </si>
  <si>
    <t xml:space="preserve">MiPymes </t>
  </si>
  <si>
    <t>Formular e implementar estrategias de fortalecimiento de las unidades productivas las comunidades y pueblos  Étnicos</t>
  </si>
  <si>
    <t>Programa para la sostenibilidad de unidades productivas del pueblo Rrom diseñado e implementado</t>
  </si>
  <si>
    <t>Unidades productivas fortalecidas que fomenten la transformación y comercialización de productos basados en la biodiversidad silvestre en los 6 departamentos de la región amazónica</t>
  </si>
  <si>
    <t xml:space="preserve">Implementar un Régimen Simplificado de Insolvencia Empresarial para la Sostenibilidad y Crecimiento Empresarial de la Economía Popular y Comunitaria. </t>
  </si>
  <si>
    <t>Implementación de los procedimientos simplificado de insolvencia empresarial de la Economía Popular y Comunitaria</t>
  </si>
  <si>
    <t>Delegatura de Procedimientos de Insolvencia</t>
  </si>
  <si>
    <t>Promover a través de los diversos programas de fomento el uso estratégico de la propiedad industrial como herramienta de competitividad para la EP.</t>
  </si>
  <si>
    <t>Programas de fomento para el uso estratégico de la propiedad industrial en la Economía Popular</t>
  </si>
  <si>
    <t>Diseñar y ejecutar programas de divulgación en coordinación con actores públicos y privados del orden nacional y territorial</t>
  </si>
  <si>
    <t>Programas de transferencia de conocimientos orientada a la economía popular.</t>
  </si>
  <si>
    <t xml:space="preserve">Fortalecer unidades productivas lideradas por población migrante, retornados y Colombianos Residentes en Comunidades de Acogida. </t>
  </si>
  <si>
    <t xml:space="preserve">Unidades productivas atendidas lideradas por población migrante, retornados y Colombianos Residentes en Comunidades de Acogida. </t>
  </si>
  <si>
    <t xml:space="preserve">Diseño y estructuración de instrumentos de inclusión financiera para la población de Economía Popular </t>
  </si>
  <si>
    <t>Unidades productivas de la Economía Popular beneficiarias de instrumentos de inclusión financiera</t>
  </si>
  <si>
    <t>Identificar los obstáculos de acceso a financiación que enfrentan los agentes de la economía popular, tanto de las unidades económicas de baja escala (personales, familiares, micronegocios o microempresas), como de las que tienen oficios y ocupaciones mercantiles (producción, distribución y comercialización de bienes y servicios).</t>
  </si>
  <si>
    <t>Estudio de identificación de obstáculos de acceso a financiación que enfrentan los agentes de la economía popular</t>
  </si>
  <si>
    <t>Reorientar la estrategia comercial y de comunicaciones que permita profundizar la inclusión crediticia priorizando a la población subatendida o no atenida por el sector financiero tradicional.</t>
  </si>
  <si>
    <t>Valor de créditos garantizados a población subatendida o no atenida por el sector financiero tradicional .</t>
  </si>
  <si>
    <t>FNG</t>
  </si>
  <si>
    <t>Oficina Asesora de Planeación y Gestión Integral</t>
  </si>
  <si>
    <t>Valor de créditos respaldados con productos especiales de garantías para mujeres</t>
  </si>
  <si>
    <t>Cierre de brechas territoriales</t>
  </si>
  <si>
    <t>Promover y fortalecer el desarrollo económico de las regiones, focalizando esfuerzos en las más vulnerables y rezagadas para cerrar brechas existentes.</t>
  </si>
  <si>
    <t>Índice Departamental de Internacionalización (IDI)</t>
  </si>
  <si>
    <t>Índice</t>
  </si>
  <si>
    <t xml:space="preserve">          2.32</t>
  </si>
  <si>
    <t xml:space="preserve">            3.5</t>
  </si>
  <si>
    <t xml:space="preserve">                    3.5</t>
  </si>
  <si>
    <t>Incremento promedio de la asignación presupuestal en los programas dirigidos a los departamentos que históricamente han recibido menor financiación desde el sector</t>
  </si>
  <si>
    <t>Generar capacidades a actores locales sobre instrumentos de Política Programas y proyectos.​</t>
  </si>
  <si>
    <t>Instancias territoriales con capacidades instaladas en instrumentos de política, programas y proyectos.</t>
  </si>
  <si>
    <t>Brindar asistencia técnica para el desarrollo de aglomeraciones productivas</t>
  </si>
  <si>
    <t>Aglomeraciones productivas (clústeres) asistidas</t>
  </si>
  <si>
    <t>Departamentos apoyados en el proceso de identificación y priorización de las apuestas productivas</t>
  </si>
  <si>
    <t>Desarrollar la estrategia de aglomeraciones productivas o clúster para la creación de encadenamientos entre sectores y regiones</t>
  </si>
  <si>
    <t>Empresas asistidas por medio de iniciativas clúster o aglomeraciones productivas</t>
  </si>
  <si>
    <t>Focalizar intervenciones en territorios estratégicos para cierre de brechas (aquellos que históricamente han tenido intervenciones o acompañamientos reducidos por parte del sector CIT.)</t>
  </si>
  <si>
    <t>Intervenciones focalizadas en territorios estratégicos para cierre de brechas</t>
  </si>
  <si>
    <r>
      <t xml:space="preserve">Implementación de ciclos de socialización sobre generación de valor, control de integraciones empresariales y construcción de </t>
    </r>
    <r>
      <rPr>
        <i/>
        <sz val="11"/>
        <color rgb="FF000000"/>
        <rFont val="Calibri"/>
        <family val="2"/>
      </rPr>
      <t>clustering</t>
    </r>
    <r>
      <rPr>
        <sz val="11"/>
        <color rgb="FF000000"/>
        <rFont val="Calibri"/>
        <family val="2"/>
      </rPr>
      <t xml:space="preserve"> (esquemas asociativos) para fomentar el desarrollo regional.</t>
    </r>
  </si>
  <si>
    <t>Programa de transferencia de conocimientos en generación de valor, control de integraciones empresariales y construcción de clustering.</t>
  </si>
  <si>
    <t>Implementar estrategias de generación de competencias en derecho de consumo  dirigidas a  Niños, Niñas y adolescentes y población vulnerable o en condición de discapacidad.</t>
  </si>
  <si>
    <t>Guías de Aprendizaje en Derecho de Consumo adaptadas a 3 diferentes grupos vulnerables, minorías étnicas y en condición de discapacidad</t>
  </si>
  <si>
    <t xml:space="preserve">               -</t>
  </si>
  <si>
    <t>Diseñar estrategias para que las entidades que adelantan procesos de contratación pública favorezcan la dinámica de competencia dentro del sistema de compra pública y promuevan las mejores condiciones de contratación para el Estado con la inclusión de agentes de la Economía Popular</t>
  </si>
  <si>
    <t>Programa de capacitación en procesos de contratación pública para el fomento de la competencia y la inclusión de los agentes de la economía popular.</t>
  </si>
  <si>
    <t>Desarrollar programas de fortalecimiento de habilidades duras y blandas reconociendo el tejido empresarial en el territorio que fomente la productividad ​</t>
  </si>
  <si>
    <t>Planes de acción para disminución de brechas de capacidades de medición y calibración, desarrollados</t>
  </si>
  <si>
    <t>Sectores de las regiones con identificación de brechas de capacidades metrológicas</t>
  </si>
  <si>
    <t xml:space="preserve">Construir protocolos, herramientas técnicas e informativas que protejan los derechos y autonomía de las comunidades Negras, Afrocolombianas, Raizales y Palenqueras para desarrollar las actividades turísticas en los territorios que están bajo su jurisdicción y de acuerdo a la vocación turística </t>
  </si>
  <si>
    <t>Protocolos, herramientas técnicas e informativas elaboradas y concertadas con las Comunidades Negras, Afrocolombianas, Raizales y Palenqueras</t>
  </si>
  <si>
    <t>Apoyar a las regiones en la implementación de proyectos de alto impacto para el fortalecimiento de cadenas productivas</t>
  </si>
  <si>
    <t>Proyectos de alto impacto asistidos para el fortalecimiento de cadenas productivas para fortalecer las Apuestas Estratégicas Productivas</t>
  </si>
  <si>
    <t>Interconexión de las autoridades miembros de la RNPC en las Casas Regionales de Protección al Consumidor, para difundir los derechos de los consumidores en las regiones del país.</t>
  </si>
  <si>
    <t>Estrategia para para lograr interconexión de las autoridades miembros de la RNPC</t>
  </si>
  <si>
    <t>Fortalecer programas de financiación y formalización a MiPymes​</t>
  </si>
  <si>
    <t xml:space="preserve">Programas de inclusión financiera y cierre de brechas para MiPymes, diseñados y fortalecidos </t>
  </si>
  <si>
    <t xml:space="preserve">Número </t>
  </si>
  <si>
    <t>Micro, pequeñas y medianas empresas beneficiarias de productos financieros</t>
  </si>
  <si>
    <t>Micro, pequeñas y medianas empresas beneficiarias de productos no financieros</t>
  </si>
  <si>
    <t>Acercar la oferta y la demanda con plataformas de conexión financiera</t>
  </si>
  <si>
    <t>Microempresarios registrados en la plataforma neocrédito</t>
  </si>
  <si>
    <t>Transformación Institucional</t>
  </si>
  <si>
    <t>Desarrollar e implementar estrategias para la medición de la gestión con impacto en la labor de los servidores y en el bienestar de los ciudadanos</t>
  </si>
  <si>
    <t>Implementación de planes de acción con metodología Great Place to Work, para mejorar los indicadores institucionales</t>
  </si>
  <si>
    <t>Secretaría General</t>
  </si>
  <si>
    <t xml:space="preserve">Actualizar el diagnóstico de fortalezas y aspectos a mejorar relacionados con el fortalecimiento del liderazgo y el talento humano (política de integridad pública)
</t>
  </si>
  <si>
    <t>Test de Percepción de Integridad por servidor público, para mejorar los indicadores institucionales, aplicado</t>
  </si>
  <si>
    <t>Diseñar e implementar un programa de capacitación y diálogo para  la apropiación de los valores del servicio público, el  fortalecimiento e integración de mecanismos, instrumentos administrativos y orientaciones que garanticen la idoneidad en la prestación del servicio, la apertura del servidor público al diálogo con la ciudadanía</t>
  </si>
  <si>
    <t>Sesiones de capacitación y sensibilización  a los servidores públicos para el fortalecimiento y adopción de la cultura de integridad, para mejorar los indicadores institucionales</t>
  </si>
  <si>
    <t>Realizar el alistamiento de los datos para que éstos puedan ser procesados y reutilizados por terceros, de acuerdo con la guía de datos abiertos de MinTIC</t>
  </si>
  <si>
    <t>Alistamiento de datos realizados de acuerdo con el Plan de Apertura, siguiendo la guía de datos abiertos de MinTIC</t>
  </si>
  <si>
    <t>Ministerio de Comercio, Industria y Turismo</t>
  </si>
  <si>
    <t> E OFICINA DE SISTEMAS DE INFORMACIÓ</t>
  </si>
  <si>
    <t>Difundir la publicación de los datos con los actores y grupos de interés, de acuerdo con la guía de datos abiertos de MinTIC</t>
  </si>
  <si>
    <t>Acciones de comunicación y difusión de la publicación de los datos en el Plan de Comunicaciones de la entidad definidas</t>
  </si>
  <si>
    <t>100.00%</t>
  </si>
  <si>
    <t xml:space="preserve"> Sector CIT </t>
  </si>
  <si>
    <t>Optimizar la ejecución presupuestal</t>
  </si>
  <si>
    <t>Recursos de inversión comprometidos</t>
  </si>
  <si>
    <t xml:space="preserve"> Subgerencia Administrativa y Financiera </t>
  </si>
  <si>
    <t xml:space="preserve">Elaborar diagnóstico del estado de los trámites que tienen relación con el ciudadano para identificar y clasificar aquellos con mayor número de reprocesos y de gran impacto para la ciudadanía. </t>
  </si>
  <si>
    <t>Diagnóstico del estado de los trámites y servicios.</t>
  </si>
  <si>
    <t>0.50</t>
  </si>
  <si>
    <t>OAP / Grupo Relación Estado - Ciudadano</t>
  </si>
  <si>
    <t>Elaborar el plan de acción para la racionalización de trámites.</t>
  </si>
  <si>
    <t>Plan de Acción para la racionalización de trámites</t>
  </si>
  <si>
    <t>1.00</t>
  </si>
  <si>
    <t>0.00</t>
  </si>
  <si>
    <t>Ejecutar y poner en marcha del Plan de Acción.</t>
  </si>
  <si>
    <t>Seguimiento al Plan de Acción</t>
  </si>
  <si>
    <t xml:space="preserve">Diseñar un instrumento de participación ciudadana y medir la experiencia frente al(los) trámite(s) racionalizados. </t>
  </si>
  <si>
    <t xml:space="preserve">Informe del resultado de la medición de la experiencia ciudadana. </t>
  </si>
  <si>
    <t>Satisfacer las necesidades y solucionar los problemas de los ciudadanos mediante el rediseño de la estructura y el aumento de cargos en la planta de personal</t>
  </si>
  <si>
    <t>Diagnóstico institucional y propuesta de estructura y planta de personal</t>
  </si>
  <si>
    <t>Secretaria General</t>
  </si>
  <si>
    <t xml:space="preserve">Propuesta actos administrativos de la modificación de la estructura y planta </t>
  </si>
  <si>
    <t>Incrementar el nivel de impacto en los programas de formación y/o capacitación que adelanta la Superintendencia de Sociedades, como contribución al desarrollo personal y profesional de los colaboradores</t>
  </si>
  <si>
    <t>Disminución de la brecha de conocimiento de los servidores públicos a través de los programas y/o actividades de capacitación realizadas.</t>
  </si>
  <si>
    <t>Dirección de Talento Humano</t>
  </si>
  <si>
    <t>Incremento en transferencia de aprendizaje de acuerdo con los programas y/o actividades de capacitación realizadas.</t>
  </si>
  <si>
    <t>7.50%</t>
  </si>
  <si>
    <t>12.50%</t>
  </si>
  <si>
    <t>Transferencia de conocimientos a puesto de trabajo de acuerdo con los programas y/o actividades de capacitación realizadas.</t>
  </si>
  <si>
    <t>Servidores públicos que participaron en actividades de capacitación y/o formación</t>
  </si>
  <si>
    <t>61.5%</t>
  </si>
  <si>
    <t>66.5%</t>
  </si>
  <si>
    <t>Actividades de formación y/o capacitación realizadas</t>
  </si>
  <si>
    <t>Actividades de gestión de conocimiento internas realizadas</t>
  </si>
  <si>
    <t xml:space="preserve">Diseñar un programa y capacitar al personal de planta y contratistas en temas de planeación estratégica:
- MIPG / MGA / MECI / Formulación de Proyectos de Inversión / Indicadores de Gestión </t>
  </si>
  <si>
    <t>Cobertura de servidores (planta y contratistas) que participaron en los cursos relacionados con temas de planeación estratégica</t>
  </si>
  <si>
    <t>Disponer de información pública útil para el ciudadano, identificada, actualizada y disponible en el tiempo.</t>
  </si>
  <si>
    <t>DataSets actualizados</t>
  </si>
  <si>
    <t xml:space="preserve">DTIC / Arquitectura de Datos </t>
  </si>
  <si>
    <t>Optimización de la Ejecución Presupuestal</t>
  </si>
  <si>
    <t>Secretaria General / Dirección Financiera / OAP</t>
  </si>
  <si>
    <t>Socialización de los avances de la Planeación Estratégica y principales logros sectoriales al interior de cada entidad</t>
  </si>
  <si>
    <t>Publicación de los avances y principales logros del sector al interior de las entidades</t>
  </si>
  <si>
    <t>Despacho / Grupo de Comunicaciones / OAP</t>
  </si>
  <si>
    <t>Alistamiento de datos realizados de acuerdo al Plan de Apertura, siguiendo la guía de datos abiertos de MinTIC</t>
  </si>
  <si>
    <t>Acciones de comunicación y difusión de la publicación de los datos definidas en el Plan de Comunicaciones de la entidad</t>
  </si>
  <si>
    <t>Diseñar un programa y capacitar al personal de planta y contratistas en temas de planeación estratégica</t>
  </si>
  <si>
    <t>Personal de planta y contratistas que culminaron el curso de planeación estratégica</t>
  </si>
  <si>
    <t>Implementar mecanismos, estrategias, planes que incorporen medidas institucionales para el ahorro de energía e implementar medidas de eficiencia energética</t>
  </si>
  <si>
    <t>Plan Operativo Anual de Relación Estado Ciudadano ejecutado</t>
  </si>
  <si>
    <t>Simplificar, estandarizar, eliminar, optimizar y automatizar trámites y otros procedimientos administrativos  (OPAS)</t>
  </si>
  <si>
    <t>Actos administrativos de fondo proferidos y notificados en termino</t>
  </si>
  <si>
    <t xml:space="preserve">   1,146.00</t>
  </si>
  <si>
    <t xml:space="preserve">    1,585.00</t>
  </si>
  <si>
    <t xml:space="preserve">            6,340.00</t>
  </si>
  <si>
    <t>Evaluar la percepción ciudadana frente a la satisfacción de sus necesidades y expectativas respecto de la gestión de la entidad</t>
  </si>
  <si>
    <t xml:space="preserve">Satisfacción ciudadana </t>
  </si>
  <si>
    <t xml:space="preserve">          0.80</t>
  </si>
  <si>
    <t xml:space="preserve">          0.83</t>
  </si>
  <si>
    <t xml:space="preserve">          0.84</t>
  </si>
  <si>
    <t xml:space="preserve">          0.86</t>
  </si>
  <si>
    <t xml:space="preserve">          0.88</t>
  </si>
  <si>
    <t xml:space="preserve">                  0.88</t>
  </si>
  <si>
    <t>Desarrollar e implementar una estrategia para el uso de tecnologías y proyectos de innovación respecto del manejo y tratamiento de los archivos</t>
  </si>
  <si>
    <t>Estrategias que propicien el uso de tecnologías y los proyectos de la innovación
(café lideres – SGDEA)</t>
  </si>
  <si>
    <t xml:space="preserve">Dirección Administrativa/ Grupo de Gestión Documental </t>
  </si>
  <si>
    <t>Desarrollar capacitaciones sobre la cultura archivística y de las estrategias que permitan fortalecer las capacidades para el adecuado manejo y tratamiento de los archivos para servidores públicos y contratistas, dentro del Plan de Anual de Capacitaciones.</t>
  </si>
  <si>
    <t>Funcionaros y contratistas capacitados  en cultura archivística y de las estrategias que permitan fortalecer las capacidades para el adecuado manejo y tratamiento de los archivos</t>
  </si>
  <si>
    <t>Dirección Administrativa/ Grupo de Gestión Documental</t>
  </si>
  <si>
    <t>Desarrollar e implementar acciones de conservación y difusión del patrimonio documental de la nación como fuente de memoria e identidad cultural.</t>
  </si>
  <si>
    <t>Acciones de conservación y difusión del patrimonio documental de la nación implementadas</t>
  </si>
  <si>
    <t xml:space="preserve">Sector </t>
  </si>
  <si>
    <t>Grupo Gestión Documental</t>
  </si>
  <si>
    <t>Diseñar e implementar estrategias de divulgación que le permita a los ciudadanos conocer sobre los temas de gestión documental que sirva como herramienta de control social de la Gestión Pública</t>
  </si>
  <si>
    <t>Estrategias  de divulgación implementadas</t>
  </si>
  <si>
    <t>Desarrollar e implementar acciones para el uso de tecnologías y proyectos de innovación respecto del manejo y tratamiento de los archivos.</t>
  </si>
  <si>
    <t>Acciones para el uso de tecnologías y proyectos de innovación respecto del manejo y tratamiento de los archivos implementadas</t>
  </si>
  <si>
    <t>Comunicar a la opinión pública, tanto en el país como del exterior, las políticas de comercio, industria y turismo, del Gobierno del Cambio..
Profundizar el conocimiento, en todo el territorio nacional, del objetivo, alcance y herramientas de las polític</t>
  </si>
  <si>
    <t>Entidades del Sector alineadas a la directriz de manejo de imagen y plan de medios de la Presidencia de la República.</t>
  </si>
  <si>
    <t>Sector CIT</t>
  </si>
  <si>
    <t>Grupo de Comunicaciones</t>
  </si>
  <si>
    <t>Divulgar ante la opinión pública los hitos, principales resultados y el impacto en el bienestar de los colombianos que tiene la implementación de las políticas del Ministerio de Comercio y Turismo.</t>
  </si>
  <si>
    <t>Contenidos periodísticos (boletines-fotonoticias, ruedas de prensa y videos) producidos y difundidos en medios masivos de comunicación.</t>
  </si>
  <si>
    <t>Comunicar a la opinión pública, tanto en el país como del exterior, las políticas de comercio, industria y turismo, del Gobierno del Cambio..
Profundizar el conocimiento, en todo el territorio nacional, del objetivo, alcance y herramientas de las políticas que se pondrán en marcha.
Divulgar ante la opinión pública los hitos, principales resultados y el impacto en el bienestar de los colombianos que tiene la implementación de las políticas del Ministerio de Comercio y Turismo.
Liderar la conversación digital de la #JusticiaEconómica  y el tono positivo en redes y  medios masivos, frente a los temas que lidera el Ministerio.</t>
  </si>
  <si>
    <t>Espacios de opinión difundidos en los que los voceros divulgan gestión de la entidad (columnas, entrevistas y conexiones directas vía redes sociales).</t>
  </si>
  <si>
    <t>Liderar la conversación digital de la #JusticiaEconómica  y el tono positivo en redes y  medios masivos, frente a los temas que lidera el Ministerio.</t>
  </si>
  <si>
    <t>Impresiones alcanzadas, en las cuentas institucionales de redes sociales,  con las publicaciones realizadas.</t>
  </si>
  <si>
    <t>1,000,000</t>
  </si>
  <si>
    <t>1,200,000</t>
  </si>
  <si>
    <t>1,400,000</t>
  </si>
  <si>
    <t>1,600,000</t>
  </si>
  <si>
    <t>5,200,000</t>
  </si>
  <si>
    <t xml:space="preserve">Difundir el patrimonio documental bibliográfico del sector artesanal del país. </t>
  </si>
  <si>
    <t>Consultas en los sistemas bibliográficos</t>
  </si>
  <si>
    <t>Oficina Asesora de Planeación e Información - CENDAR</t>
  </si>
  <si>
    <t>Medir si el alcance de los mensajes planteados en la Estrategia de Comunicaciones en torno a valores, elementos corporativos misionales y proyectos estratégicos de la entidad son los resaltados por los medios de comunicación cuando hacen referencia a los mensajes misionales y de sector.</t>
  </si>
  <si>
    <t xml:space="preserve">Publicaciones positivas o neutras logradas en los medios que contengan los mensajes claves relacionados con la estrategia Entidad.          </t>
  </si>
  <si>
    <t>Grupo de Comunicaciones/Despacho Superintendencia de Sociedades</t>
  </si>
  <si>
    <t>Diseñar mecanismos que favorezcan la innovación institucional para crear y potenciar soluciones eficientes en cuanto a recursos económicos, de tiempo y espacio incentivando la generación de nuevo conocimiento.</t>
  </si>
  <si>
    <t>Negocios de administración y Fondos de Inversión Colectiva con empresas del sector de CIT</t>
  </si>
  <si>
    <t>FIDUCOLDEX</t>
  </si>
  <si>
    <t xml:space="preserve">Dirección de Finanzas y Planeacion </t>
  </si>
  <si>
    <t>Pendientes por definir (por favor ponerse en contacto con la OAPS)</t>
  </si>
  <si>
    <t>Ingresos por nuevos negocios</t>
  </si>
  <si>
    <t>$ 2,673</t>
  </si>
  <si>
    <t>$ 3,037</t>
  </si>
  <si>
    <t>Negocios de fuente de pagos y garantía con empresas del sector de CIT contratados</t>
  </si>
  <si>
    <t>Puntos porcentuales de incremento en la política de gestión del conocimiento e innovación del Índice de Desempeño Institucional - IDI de la Entidad.</t>
  </si>
  <si>
    <t>74.4</t>
  </si>
  <si>
    <t>Contratos con criterios ambientales de sostenibilidad adjudicados</t>
  </si>
  <si>
    <t xml:space="preserve">             -  </t>
  </si>
  <si>
    <t xml:space="preserve">Acciones para el uso de tecnologías y proyectos de innovación respecto del manejo y tratamiento de los archivos implementadas </t>
  </si>
  <si>
    <t>Implementar el Marco de Interoperabilidad en cada una de las entidades del sector comercio, industria y turismo, con el fin de fortalecer los trámites y servicios que se prestan a los grupos de valor.</t>
  </si>
  <si>
    <t>Marco de Interoperabilidad implementado</t>
  </si>
  <si>
    <t>Oficina de Tecnología e Informática</t>
  </si>
  <si>
    <t xml:space="preserve"> </t>
  </si>
  <si>
    <t>Acumulado</t>
  </si>
  <si>
    <t>Plan Estratégico Sectorial – PES.</t>
  </si>
  <si>
    <t>Flujo</t>
  </si>
  <si>
    <t>10 días</t>
  </si>
  <si>
    <t>Resultado</t>
  </si>
  <si>
    <t xml:space="preserve">PDS </t>
  </si>
  <si>
    <t>* Información generada por la Subgerencia de Promoción y Generación de Oportunidades Comerciales
*Reporte de avances al PEI en Isolucion</t>
  </si>
  <si>
    <t>* Información generada por la Subgerencia Desarrollo  y Fortalecimiento del Sector Artesanal
*Reporte de avances al PEI en Isolucion</t>
  </si>
  <si>
    <t>* Información generada por la Subgerencia Administrativa y Financiera
*Reporte de avances al PEI en Isolucion</t>
  </si>
  <si>
    <t>* Información generada por la Oficina Asesora de Planeación e Información
*Reporte de avances al PEI en Isolucion</t>
  </si>
  <si>
    <t>CVS</t>
  </si>
  <si>
    <t>PDS / AOD</t>
  </si>
  <si>
    <t>GAF</t>
  </si>
  <si>
    <t>PSS</t>
  </si>
  <si>
    <t>Trimestral</t>
  </si>
  <si>
    <t>No. Personas impactadas con la estrategia de Gestión Social Integral</t>
  </si>
  <si>
    <t>(Recursos comprometidos / Recursos apropiados)* 100</t>
  </si>
  <si>
    <t>No. Consultas en los sistemas bibliográficos</t>
  </si>
  <si>
    <t>Janneth Gonzalez</t>
  </si>
  <si>
    <t>(Ingresos percibidos vigencia actual real- Ingresos percibidos vigencia anterior)/ Ingresos percibidos vigencia anterior *100</t>
  </si>
  <si>
    <t>Responsable del Indicador</t>
  </si>
  <si>
    <t>Maria Paula Díaz</t>
  </si>
  <si>
    <t>Responsable de consolidación, revisión y envio  a OAPI</t>
  </si>
  <si>
    <t>Camilo Efrén Jimenez</t>
  </si>
  <si>
    <t>Johanna Charry</t>
  </si>
  <si>
    <t xml:space="preserve">Michelle Olarte </t>
  </si>
  <si>
    <t>Se enumeran los artesanos beneficiados a través de la estrategia de internacionalización de la artesanía que cubre diferentes espacios: eventos, talleres de oficio, participación en ferias, negocios internacionales.  Espacios de carácter internacional</t>
  </si>
  <si>
    <t>Informe de cada espacios de internacionalización de la artesanía</t>
  </si>
  <si>
    <t>Semestral</t>
  </si>
  <si>
    <t>Corresponde al porcentaje de crecimiento real, de los ingresos de los artesanos respecto al año anterior</t>
  </si>
  <si>
    <t>Reporte en valores absolutos del valor aportado por cada estrategia para facilitar ingresos a los artesanos.  Avance del indicador estableciendo la variación anual del ingresos del año reportado  frente al año anterior en términos porcentuales</t>
  </si>
  <si>
    <t>Anual</t>
  </si>
  <si>
    <t>Informe de avance implementación Colombia artesanal</t>
  </si>
  <si>
    <t xml:space="preserve">El indicador establece la cantidad de personas impactadas  en los territorios por la estrategia de Gestión Social que incluye la caracterización psicosocial y los protocolos de abordaje implementados en el territorio. </t>
  </si>
  <si>
    <t xml:space="preserve">Informe de beneficiarios mensual </t>
  </si>
  <si>
    <t>Corresponde al crecimiento de consultas en  el repositorio digital y catálogo bibliográfico del Centro de Investigación y  Documentación para la Artesanía -CENDAR-</t>
  </si>
  <si>
    <t>Informe analatica de datos de consultas</t>
  </si>
  <si>
    <t>Mide el total de los compromisos frente  al presupuesto</t>
  </si>
  <si>
    <t>*Informe  mensual de ejecucion presupuestal</t>
  </si>
  <si>
    <t>ENERO</t>
  </si>
  <si>
    <t>CUALITATIVO</t>
  </si>
  <si>
    <t>CUANTITATIVO</t>
  </si>
  <si>
    <t>MARZO</t>
  </si>
  <si>
    <t>ABRIL</t>
  </si>
  <si>
    <t>MAYO</t>
  </si>
  <si>
    <t>JUNIO</t>
  </si>
  <si>
    <t>JULIO</t>
  </si>
  <si>
    <t>AGOSTO</t>
  </si>
  <si>
    <t>FEBRERO</t>
  </si>
  <si>
    <t>SEPTIEMBRE</t>
  </si>
  <si>
    <t>OCTUBRE</t>
  </si>
  <si>
    <t>NOVIEMBRE</t>
  </si>
  <si>
    <t>DICIEMBRE</t>
  </si>
  <si>
    <t xml:space="preserve">Se define como meta para la vigencia un crecimiento real del 2%, es decir un 15,12% frente al resultado del año anterior para una meta de $35.939.588.378. Durante enero de 2023 se facilitaron ingresos a los artesanos colombianos por valor de $747.201.117,41 representando un avance sobre la meta del año del 2,1%, lo anterior a través de las siguientes iniciativas: *Ingresos por participación en ferias regionales nacionales o internacionales: $594.806.705 e ingresos por inversión en producto artesanal de $152.394.412 </t>
  </si>
  <si>
    <t>En el mes de febrero se facilitaron ingresos a los artesanos por valor de $94.102.826 que sumado al mes anterior representa un monto de $841.303.942 esto es un avance sobre la meta del año del 2,3%, lo anterior a través de las siguientes iniciativas: * ingresos por inversión en producto artesanal de $94.102.826</t>
  </si>
  <si>
    <t>En el mes de marzo se facilitaron ingresos a los artesanos por valor de $170.126.234,67 que sumado al mes anterior representa un monto de $1.011.430.177,61 esto es un avance sobre la meta del año del 2,8%, lo anterior a través de las siguientes iniciativas: *Ingresos por participación en ferias regionales nacionales o internacionales: $2.415.000* ingresos por inversión en producto artesanal de $167.711.234,67</t>
  </si>
  <si>
    <t>En el mes de abril se facilitaron ingresos a los artesanos por valor de $60.559.280 que sumado al mes anterior representa un monto de $1.071.989.457,61 esto es un avance sobre la meta del año del 3%, lo anterior a través de las siguientes iniciativas: *Ingresos por participación en ferias regionales nacionales o internacionales: $3.7211.800 *ingresos por negocios facilitados: $560.000  *Ingresos por inversión en producto artesanal de $22.787.480</t>
  </si>
  <si>
    <t>En el mes de mayo se facilitaron ingresos a los artesanos por valor de $95.167.526 que sumado al mes anterior representa un monto de $1.167.156.983,61 esto es un avance sobre la meta del año del 3,2%, lo anterior a través de las siguientes iniciativas: *ingresos por negocios facilitados: $6.426.000  *Ingresos por inversión en producto artesanal: $88.741.526</t>
  </si>
  <si>
    <t>En el mes de junio se facilitaron ingresos a los artesanos por valor de $145.588.213 que sumado al mes anterior representa un monto de $1.312.745.196,61 esto es un avance sobre la meta del año del 3,7%, lo anterior a través de las siguientes iniciativas: *Ingresos por participación en ferias regionales nacionales o internacionales: $85.648.200 *ingresos por negocios facilitados: $2.510.000 *Ingresos por inversión en producto artesanal de $57.430.013</t>
  </si>
  <si>
    <t>En el mes de julio se facilitaron ingresos a los artesanos por valor de $9.412.616.701 que sumado al mes anterior representa un monto de $10.725.361.897,61 esto es un avance sobre la meta del año del 29,8%, lo anterior a través de las siguientes iniciativas: *Ingresos por participación en Ferias organizadas por ADC: $5.857.983.300  *Ingresos por participación en ferias regionales nacionales o internacionales: $618.040 099 *ingresos por negocios facilitados: $2.750.941.210*Ingresos por inversión en producto artesanal de $185.652.092</t>
  </si>
  <si>
    <t>En el mes de agosto se facilitaron ingresos a los artesanos por valor de $597.634.100 que sumado al mes anterior representa un monto de $11.322.995.997,61 esto es un avance sobre la meta del año del 31,5%, lo anterior a través de las siguientes iniciativas:*Ingresos por participación en ferias regionales nacionales o internacionales: $143.783.500 *ingresos por negocios facilitados: $28.765.400*Ingresos por inversión en producto artesanal de $425.085.200</t>
  </si>
  <si>
    <t>A 27 de febrero se han beneficiado 3 artesanos con la iniciativa de internacionalización de la artesanías. así: realización de negocios internacionales realizados por Artesanías de Colombia, se ha beneficiado tres grupos artesanales.</t>
  </si>
  <si>
    <t>A 31 de marzo se han beneficiado 7 artesanos con la iniciativa de internacionalización de la artesanías. así: realización de negocios internacionales realizados por Artesanías de Colombia, se ha beneficiado siete grupos artesanales.</t>
  </si>
  <si>
    <t>A 30 de abril se han beneficiado 8 artesanos con la iniciativa de internacionalización de la artesanías. así: realización de negocios internacionales realizados por Artesanías de Colombia, se ha beneficiado ocho grupos artesanales.</t>
  </si>
  <si>
    <t>A 31 de mayo se han beneficiado 9 artesanos con la iniciativa de internacionalización de la artesanías. así: realización de negocios internacionales realizados por Artesanías de Colombia, se ha beneficiado nueve grupos artesanales.</t>
  </si>
  <si>
    <t>Se encuentra en proceso la orgaznización de la participación en la feria INTERGIFT, feria organizada por IFEMA MADRID – España. Se contará con la participación de 16 artesanos como embajadores de la artesanía Colombiana, de las 6 regiones geográficas y de los 32 departamentos</t>
  </si>
  <si>
    <t>A 31 de julio se han beneficiado 81 artesanos con la iniciativa de internacionalización de la artesanías. así: A) Participación en dos ferias internacionales: 71 artesanos: *International Folk Art Market 2023, realizada del 6 al 9 de julio en Santa Fe – Nuevo México, Estados Unidos, con la asistencia de 4 artesanos que alcanzaron ventas por valor de US46.160;  *Miami International Fine Arts Mifa 2023, en convenio con Plaza Mayor Medellín realizada del 21 al 23 de julio en la ciudad de Miami Estados Unidos, con la asistencia de productos de 67 artesanos que alcanzaron ventas por valor de US45.659.  B) Así mismo a través de la realización de negocios internacionales realizados por Artesanías de Colombia, se han beneficiado nueve grupos artesanales de diferentes regiones del país.  Por otro lado se apoyo a la artesana Dilia Ardila Niño, maestra artesana, a realizar una ponencia sobre el sello hecho a mano con calidad llevada a cabo en la Feria Nacional de Artesanías el 29 de julio en la ciudad de Panama.</t>
  </si>
  <si>
    <t>"Colombia Artesanal", el mapa que incluye las rutas tursiticas del país, arranca la vigencia con 15 rutas turísticas en 16 departamentos del país, las cuales han sido socializadas en el marco de Expoartesanias. Las mismas continúan en funcionamiento, pueden ser consultadas en: https://colombiaartesanal.com.co
Durante enero se realiza la planeación estratégica de las rutas a desarrollar en el año</t>
  </si>
  <si>
    <t xml:space="preserve">En el marco del ejericio de planeación se inicia el proceso de contratación de las personas que estarán a cargo de los diferentes aspectos que se requiere para realizar las rutas. Continuan en funcionamiento 15 rutas. </t>
  </si>
  <si>
    <t>Se realizó la investigación, entrevistas, fotografías, y redacción de los diferentes perfiles de los artesanos, y los recorridos turísticos propuestos. Se publicaron las dos (2) nuevas rutas turísticas, Córdoba y Sucre, en el portal del proyecto www.colombiaartesanal.com.co  Llegando a un total de 17 rutas</t>
  </si>
  <si>
    <t>En el mes de abril se inicia el proceso de investigación y desarrollo de nuevas rutas: Huila, Guainía y Valle del Cauca. Se realizó la investigación, entrevistas, fotografías, y redacción de los diferentes perfiles de los artesanos, y los recorridos turísticos propuestos.</t>
  </si>
  <si>
    <t xml:space="preserve">Continua el proceso de investigación y desarrollo de nuevas rutas: Huila, Guainía y Valle del Cauca. Las 17 rutas actuales se mantienen en funcionamiento. </t>
  </si>
  <si>
    <t>En el mes de junio se lleva a cabo la publicación de las tres rutas turísticas en el portal del proyecto: Huila, Valle del Cauca y Guainía
Esto para un total de 20 rutas turisticas</t>
  </si>
  <si>
    <t>En el mes de julio se trabajó en la investigación, entrevistas, fotografías y redacción de los diferentes perfiles de los artesanos, y los recorridos turísticos propuestos para las nuevas rutas turísticas a socializar.</t>
  </si>
  <si>
    <t>A 31 de junio se han beneficiado 9 artesanos con la iniciativa de internacionalización de la artesanías. así: realización de negocios internacionales realizados por Artesanías de Colombia, se ha beneficiado nueve grupos artesanales.</t>
  </si>
  <si>
    <t>Procesos precontractuales del equipo de GSI de carácter interdisciplinario (sociólogo, antropólogo, psicólogo, trabajadores sociales).</t>
  </si>
  <si>
    <t>Inicio de la construcción del modelo GSI y Protocolos de Abordaje para la población artesanal, bajo la cual se desprenden todas las acciones que diseña e implementa la Entidad para hacer un abordaje psicosocial a las personas artesanas desde su ser, para que su hacer sea más productivo y creativo.</t>
  </si>
  <si>
    <t>Construcción del modelo GSI donde se definieron los momentos de la intervención:
- Caracterización al artesano a través de un instrumento que facilite recoger información de carácter cualitativo y cuantitativo, con el fin de construir un proceso intervención psicosocial apropiado a la realidad del artesano y su territorio.
- Implementación de  protocolos de abordaje psicosocial que tenga como centro el ser
- Establecimiento de canales con las entidades públicas y privadas, con el objetivo de conocer las ofertas de servicios y articular acciones para beneficio de los artesanos y territorios.</t>
  </si>
  <si>
    <t xml:space="preserve">Con base en los resultados de convocatoria se implementaron las primeras caracterizaciones de población artesana. 
También se desarrollo el video GSI para las comunicaciones futuras con listados de la convocatoria 
</t>
  </si>
  <si>
    <t xml:space="preserve">Lanzamiento del manual de buenas practicas resume que contiene protocolos que son de obligatorio cumplimiento en la atención y acompañamiento integral a la persona artesana por parte de la Entidad. De esta manera, se impulsa el objetivo de dignificar el oficio artesanal y posicionar este sector en la economía del país, proyectándolo como un tema clave en la supervivencia para las actuales y futuras generaciones artesanales. 
Como resultado de las atenciones en el componente de GSI se ha logrado impactar aproximadamente 8.985 personas. Este total se define a partir de las personas beneficiadas de la estrategia en cualquiera de los momentos de la intervención, multiplicado por 3 (esto corresponde al análisis estadístico de personas que hacen parte de un taller o núcleo familiar del sector artesanal) </t>
  </si>
  <si>
    <t xml:space="preserve">Entrega de los protocolos de atención para la GSI de violencia intrafamiliar, trata de personas, consumo de sustancias psicoactivas, maltrato físico, discriminación, violencias, sexuales, entre otras.
Se inició con la estrategia de Brigadas de atención que multidimensionalmente atendiendo una comunidad desde diferentes áreas,  una de ellas  GSI (con sus Aperturas, protocolos, caracterizaciones). 
Se iniciaron estas brigadas en: Sopó, Chocó , Bagadó y Tibú y la Guajira. Se logra 12.570 personas impactadas a partir de estas iniciativas. </t>
  </si>
  <si>
    <t xml:space="preserve">AVANCE </t>
  </si>
  <si>
    <t>%</t>
  </si>
  <si>
    <t>A 31 de enero se han beneficiado 2 artesano con la iniciativa de internacionalización de la artesanías. así: realización de negocios internacionales realizados por Artesanías de Colombia, se han beneficiado dos grupos artesanales</t>
  </si>
  <si>
    <t>Continua el proceso de investigación, entrevistas, fotografías y redacción de las nuevas rutas turísticas. Se espera en diciembre contar con las 32 ruta esperadas</t>
  </si>
  <si>
    <t>En el marco de la estrategia de GSI, se crea e implementa la iniciativa de Brigadas de atención que multidimensionalmente atendiendo una comunidad desde diferentes áreas, una de ellas GSI (con sus Aperturas, protocolos, caracterizaciones)</t>
  </si>
  <si>
    <t xml:space="preserve">El componente de GSI, durante el mes de agosto realiza actividades en: Arauca, Atlántico, Amazonas, Guajira, Caldas y Risaralda. El dato de beneficiarios y personas impactadas corte a agosto se encuentra en proceso de digitalización. Se deja el acumulado corte julio.  </t>
  </si>
  <si>
    <t>Adelantar el rediseño institucional y la estrategia de provisión de empleo para las plantas de las entidades del Sector</t>
  </si>
  <si>
    <t>Direccionamiento Estratégico para Garantizar los Derechos, Satisfacer las Necesidades y Solucionar los Problemas de los Ciudadanos</t>
  </si>
  <si>
    <t>Estrategia 6.1 - Posicionamiento del Talento Humano como Activo Estratégico de las Entidades Del Sector</t>
  </si>
  <si>
    <t>Rediseño institucional implementado</t>
  </si>
  <si>
    <t>Número de actividade desarrolladas / Número de actividades programadas</t>
  </si>
  <si>
    <t xml:space="preserve">Mide el cumplimiento de las actividades necesarias para implementar el proceso de rediseño institucional que aborda desde la elaboración del estudio técnico, los proyectos de estructura y planta de personal, así como la provisión de cargos conforme la Ley  909 de 2004. </t>
  </si>
  <si>
    <t>Año 1: Estudio técnico y propuesta de actos administrativos al DAFP</t>
  </si>
  <si>
    <t>Estrategia de Participación Ciudadana Sectorial implementada</t>
  </si>
  <si>
    <t>Número de actividades desarrolladas / Número de actividades programadas</t>
  </si>
  <si>
    <t>Mide el cumplimiento de la implementación de la estrategia de participación ciudadana sectorial que parte del diagnóstico del sector y se operacionaliza a través de un plan de trabajo.</t>
  </si>
  <si>
    <t xml:space="preserve">Año 1: Documento Diagnóstico (sectorial)
Años siguientes: Cronograma de Actividades y su implementación </t>
  </si>
  <si>
    <t>GTH</t>
  </si>
  <si>
    <t>RCC</t>
  </si>
  <si>
    <t>Sandra Vargas</t>
  </si>
  <si>
    <t xml:space="preserve"> Servicio Público con Valores como Garante del Logro de los Objetivos Institucionales y la Materialización de la Planeación Estratégica</t>
  </si>
  <si>
    <t>Estructura de control de la gestión eficiente para el establecimiento de acciones, políticas, métodos, procedimientos, mecanismos de prevención, verificación y evaluación en procura de su mejoramiento continuo</t>
  </si>
  <si>
    <t>GLE</t>
  </si>
  <si>
    <t>Numero</t>
  </si>
  <si>
    <t>MA</t>
  </si>
  <si>
    <t>Andres Ceballos</t>
  </si>
  <si>
    <t>Gestión del conocimiento y la innovación para dinamizar el ciclo de la política pública y promover buenas prácticas de gestión</t>
  </si>
  <si>
    <t xml:space="preserve">Capacidades del equipo jurídico fortalecidas </t>
  </si>
  <si>
    <t>Soportes de capacitación</t>
  </si>
  <si>
    <t>Gestión del Conocimiento y la Innovación para Dinamizar el Ciclo de la Política Pública y Promover Buenas Prácticas de Gestión</t>
  </si>
  <si>
    <t>Contar con un mecanismo para transferir el conocimiento de los servidores que se retiran de las entidades del Sector</t>
  </si>
  <si>
    <t>Formato de transferencia del conocimiento implementado</t>
  </si>
  <si>
    <t>N° de servidores retirados que completan el formato / Total de servidores retirados de cada entidad</t>
  </si>
  <si>
    <t>Mide el porcentaje de implementación del formato de transferencia del conocimiento, entendido como el diligenciamiento por parte de los servidores que dejan su cargo y su disposición en una herramienta de fácil consulta en las entidades del sector</t>
  </si>
  <si>
    <t>1. Formato estandarizado en el SGC 
2.  Formato implementado en personas que dejan el cargo (cuando suceda)</t>
  </si>
  <si>
    <t xml:space="preserve"> Estructura de Control de la Gestión Eficiente para el Establecimiento de Acciones, Políticas, Métodos, Procedimientos, Mecanismos de Prevención, Verificación y Evaluación en Procura de su Mejoramiento Continuo</t>
  </si>
  <si>
    <t>Estandarizar la directriz de manejo de imagen y plan de medios de la Presidencia de la República.</t>
  </si>
  <si>
    <t xml:space="preserve">Mide el porcentaje de alineación de las entidades a las instrucciones de imagen y actividades como sector que envía Presidencia. </t>
  </si>
  <si>
    <t>Número de boletines, fotonoficias, videos y ruedas de prensa producidos de conformidad con la directriz de presidencia/ Número de boletines, fotonoticias, videos y ruedas de prensa producidos</t>
  </si>
  <si>
    <t>Informe resumen de información emitida con las directrices de Presidencia</t>
  </si>
  <si>
    <t>GCE</t>
  </si>
  <si>
    <t>Servicio público con valores como garante del logro de los objetivos institucionales y la materialización de la planeación estratégica</t>
  </si>
  <si>
    <t xml:space="preserve">Vulnerabilidades críticas remediadas o solucionadas  </t>
  </si>
  <si>
    <t xml:space="preserve">Número de vulnerabilidades criticas remediadas  /  Vulnerabilidades críticas detectadas </t>
  </si>
  <si>
    <t>Mide el número de vulnerabilidades de los Servicios e Infraestructura Crítica de las Entidades del Sector de Comercio, Industria y Turismo solucionadas frente a las detectadas</t>
  </si>
  <si>
    <t xml:space="preserve">Informe con el registro de vulnerabilidades </t>
  </si>
  <si>
    <t>TICS</t>
  </si>
  <si>
    <t>Carolina Plata</t>
  </si>
  <si>
    <t>Medardo Castillo</t>
  </si>
  <si>
    <t>No se presenta avance</t>
  </si>
  <si>
    <t xml:space="preserve">Se adelantó la actualización del documento que contiene cada uno de los pasos establecidos en la Guia de Formalización del Empleo Público emitida por el DAFP y se reportó a dicha entidad. </t>
  </si>
  <si>
    <t xml:space="preserve">Para dar cumplimiento a las directivas del gobierno nacional frente a la Formalización del Empleo Público,  el mecanismo seleccionado en Artesanías de Colombia S.A. – BIC, para tal fin, es la ampliación de la planta de personal existente. </t>
  </si>
  <si>
    <t>En la formulación del anteproyecto presupuestal para la vigencia 2024, presentado en el mes de marzo del presente año, se realizó una propuesta de ampliación de la planta de personal existente, acorde con las indicaciones impartidas por el Ministerio de Hacienda y Crédito Público, a través de la Circular Externa 010 del 23 de febrero de 2023 y sus anexos</t>
  </si>
  <si>
    <t>Artesanías de Colombia S.A. – BIC estuvo en espera de las nuevas directrices del Gobierno Nacional, a través del Departamento Administrativo de la Función Pública, respecto a los nuevos lineamientos para la implementación de la directriz de formalización del empleo público y, de manera simultánea se avanzó en la revisión de  de nuevo modelo de operación y de la nueva planeación estrategica, sustentada en el PND</t>
  </si>
  <si>
    <t>Se realizó la contratación de la firma Munevar Internacional SAS con el objeto de “Prestar servicios profesionales para acompañar a Artesanías de Colombia S.A.- BIC en la implementación de gestión de cambio, así como diseñar y ejecutar estrategias tendientes a minimizar riesgo psicosocial en la entidad”. En el marco de este contrato se está adelantando la planeación correspondiente para acompañar el proceso de rediseño institucional, en cada una de sus fases, particularmente en lo que atañe a gestión del cambio.</t>
  </si>
  <si>
    <t xml:space="preserve">Se elaboró y aprobó por parte de la Gerencia General, el cronograma de trabajo para la presente vigencia.
La firma contratista adelantó entrevistas, reuniones y construcción de un plan de Gestión del cambio. </t>
  </si>
  <si>
    <t>Se reporta un avance del 25% de las cargas laborales revisadas y actualizadas de los trabajadores oficiales. Se continúa en este diagnóstico.</t>
  </si>
  <si>
    <t xml:space="preserve">Mediante actas del comité de conciliación No 001 de fecha  23 de Enero de 2023 y Acta de Comité de Conciliación No 002 de fecha 30 de Enero de 2023 fue tratado el tema de "Politica de Defensa y Formulación del Plan de Acción vigencia 2023"; Se adjunta evidencia. </t>
  </si>
  <si>
    <t>Mediante Acta de Comité de Conciliación No 007 de fecha 26 de Abril de 2023 fue tratado el tema "2.1 PLAN DE ACCIÓN VIGENCIA 2023 Y RESPUESTA POR PARTE DE LA AGENCIA NACIONAL DE DEFENSA JURIDICA DEL ESTADO RADICADO: 20233000023091-DPE"</t>
  </si>
  <si>
    <t>No cuenta con avance en este mes</t>
  </si>
  <si>
    <t>No se cuenta con avance</t>
  </si>
  <si>
    <t>No cuenta con avance adicional</t>
  </si>
  <si>
    <t>No cuenta con avance este mes</t>
  </si>
  <si>
    <t>Se realizó la planeación del plan de participación ciudadana para la entidad durante la vigencia 2023.</t>
  </si>
  <si>
    <t xml:space="preserve">Se publica convocatoria para nuevos cursos complementarios:
https://artesaniasdecolombia.com.co/PortalAC/Noticia/nuevos-cursos-complementarios-para-los-artesanos-inscribase_15579
Se publica información sobre Curso Complementario en Filigrana:
https://artesaniasdecolombia.com.co/PortalAC/Noticia/amplie-su-conocimiento-en-filigrana-con-esta-oportunidad-nica_15592
Se publica información sobre Certificaciones gratuitas en Competencias Laborales:
https://artesaniasdecolombia.com.co/PortalAC/Noticia/certifiquese-sin-costo-convocatoria-a-nivel-nacional_15591
En total se avanza con la publicación de tres  (3) contenidos relacionados con convocatorias para participación de artesanos
</t>
  </si>
  <si>
    <t xml:space="preserve">
Se publica información sobre el Premio Iberoamericano de Artesanías:
https://artesaniasdecolombia.com.co/PortalAC/Noticia/primera-edicion-del-premio-iberoamericano-de-textiles-y-cesteria-2024_15654
En total se avanza con la publicación de un (1) contenido relacionados con convocatorias para participación de artesanos.
Se inicia la consolidación de información relacionadas con las aperturas departamentales.</t>
  </si>
  <si>
    <t xml:space="preserve">Se publica convocatoria de Gestor Nacional de Artesanos 2023:
https://artesaniasdecolombia.com.co/PortalAC/Noticia/convocatoria-para-gestor-nacional-de-los-artesanos_15556
En total se avanza con la publicación de un (1) contenido relacionados con convocatorias para participación de artesanos.
Se realiza la identificación de líderes a sensibilizar, de acuerdo a los servicios que ofrece la entidad. El objetivo del ejercicio de sensibilización, será que cada líder pueda identificar cual es la manera mas oportuna de generar un espacio de participación en el año, de acuerdo al proceso que lidera.
Fue finalizada la convocatoria  el 16 de abril y se publicaron los resultados de los seleccionados el 21 de abril. 
Se realiza la publicación del informe de rendición de cuentas en materia de Paz de la vigencia 2022, de acuerdo al calendario establecido: https://artesaniasdecolombia.com.co/PortalAC/C_nosotros/rendicion-de-cuentas-construccion-de-paz_11965
</t>
  </si>
  <si>
    <t>Se da inicio a las aperturas departamentales convocando a los artesanos seleccionados para atención por parte de los  Laboratorios de Gestion Social, Innovación y Creatividad.
Se realizó el envío por la oficina de Desarrollo de la información de cumplimiento de acciones en el marco del acuerdo de PAZ en los territorios PDET.
Se realiza actividad Exhibición de las artesanías y los objetos ocultos en los territorios de PAZ: https://artesaniasdecolombia.com.co/PortalAC/Noticia/exhibicion-las-artesanias-y-los-objetos-ocultos-en-los-territorios-de-paz_15569</t>
  </si>
  <si>
    <t xml:space="preserve">100%
</t>
  </si>
  <si>
    <t>Se adelanta un primer analisis y borrador propuesto de modificación del procedimiento Gestión Laboral, incluida la actualzaición del formato actual (Lista chequeo egreso / traslado), para que el mismo de alcance a lo requerido en transferencia de conocimiento, pues actualmente solo hace referencia a entrega de información general, software, hardware, entre otros</t>
  </si>
  <si>
    <t xml:space="preserve">Se presenta a la Subgerencia Administrativa y Financiera la propuesta de modificación del procedimiento Gestión Laboral. Se encuentra en estado de revisión. </t>
  </si>
  <si>
    <t xml:space="preserve">La subgerente administrativa y financiera solicita ajustes al  documento presentado. </t>
  </si>
  <si>
    <t xml:space="preserve">No se presentaron vunerabilidades críticas durante el mes </t>
  </si>
  <si>
    <t xml:space="preserve">Implemementar la Estrategia de Participación Ciudadana Sectorial </t>
  </si>
  <si>
    <t>Durante los meses de julio, agosto y septiembre se han construido las ruta turísticas de los departamentos de: Cesar, Meta, Norte de Santander, Casanare, Guaviare y San Andrés.  Durante estos meses se hizo la investigación para el trazado de la ruta, se seleccionaron los artesanos, se entrevistaron, se escribieron los perfiles, los recorridos, se tomaron las fotografías, se tuvieron reuniones con las Gobernaciones y alcaldías. Las rutas están listas pero por temas del servidor no han podido ser publicadas.</t>
  </si>
  <si>
    <t>En el mes de septiembre se facilitaron ingresos a los artesanos por valor de $339.709.613 que sumado al mes anterior representa un monto de $11.662.705.611 esto es un avance sobre la meta del año del 32,5%, lo anterior a través de las siguientes iniciativas:*Ingresos por participación en ferias regionales nacionales o internacionales: $96.624.500  *Ingresos por inversión en producto artesanal de $243.085.113.</t>
  </si>
  <si>
    <t>Con el fin de promocionar la artesanía colombiana, del 13 al 17 de septiembre se participó en la feria INTERGIFT, organizada por IFEMA MADRID – España que contó con la participación de 16 artesanos como embajadores de la artesanía Colombiana, de las 6 regiones geográficas y de los 32 departamentos, se llevó una muestra de 798 referencias de producto artesanal colombiano, se realizaron 10 demostraciones de oficio, tres desfiles de artesanos y artesanas con producto artesanal, se lograron 18 Citas de negocios en el marco de LIVECONNECT de IFEMA.</t>
  </si>
  <si>
    <t>CUMPLIMIENTO Q3</t>
  </si>
  <si>
    <t>El equipo de GSI continua trabajando con la estrategia de abordaje a través de brigada en los territorios, llegando con protocolos y aplicando el instrumento de  caracterización psicosocial en los departamentos de: Bolívar, Guajira, Tolima, Antioquia, Cesar, Magdalena, Córdoba, Putumayo, Boyacá, Santander, Norte de Santander, Meta, Caldas, Choco, San Andrés, Huila. El dato de beneficiarios y personas impactadas corte a septiembre se encuentra en proceso de digitalización. Se deja el acumulado corte agosto</t>
  </si>
  <si>
    <t>Se dio inicio al levantamiento de cargas laborales para cada uno de los cargos de planta aprobados actualmente en la entidad, lo cual se espera terminar en el mes de octubre del año en curso, de acuerdo con la metodología definida por el DAFP  y como parte de los requisitos de la metodología de rediseño organizacional impartido por el gobierno nacional. El día 27 de julio se adelantó una reunión virtual con el asesor encargado del DAFP para el tema de rediseño, tendiente a hacer la revisión del cronograma y entregables requeridos, así como para la resolución de dudas e inquietudes. El asesor indicó que los procesos y documentos eran precisos.</t>
  </si>
  <si>
    <t>El 25 de agosto de 2023 se expide la Resolución 2023001126 por la cual se crea el equipo técnico para la formalización laboral por un trabajo digno y en equidad en Artesanías de Colombia S.S. - BIC", insumo solicitado dentro de la metodología del DAFP para avanzar en el rediseño institucional.
Se continúa con el análisis de cargas laborales en la entidad.</t>
  </si>
  <si>
    <t>Mediante Acta de Comité de Conciliación No 004 de fecha 28 de febrero de 2023 fue tratado el numeral "2.1 REPORTE DE INDICADORES DENTRO DE LA MATRIZ DEL EKOGUI REFERENTE A LA POLITICA DE PREVENCIÓN DE DAÑO ANTIJURIDICO".</t>
  </si>
  <si>
    <t>Mediante Acta de Comité de Conciliación No 006 de fecha 24 de Marzo de 2023 fue tratado el numeral "2.1 SOPORTES DE CUMPLIMIENTO REMITIDOS A LA AGENCIA NACIONAL DE DEFENSA JURIDICA DEL ESTADO RESPECTO AL CUMPLIMIENTO DE LOS INDICADORES DE POLITICA DE PREVENCIÓN DE DAÑO ANTIJUIDICO"</t>
  </si>
  <si>
    <t>Mediante Acta de Comité de Conciliación No 011 de fecha 15 de Junio de 2023 fue tratado el tema: "2.1 REVISIÓN DE LOS SOPORTES DE CUMPLIMIENTO PARA PRESENTACIÓN DEL FURAG 2022- POLITICA DEFENSA JURIDICA"</t>
  </si>
  <si>
    <t>Mediante Acta de Comité de Conciliación No 014 de fecha 28 de Julio de 2023 fue tratado el tema: "2.1 REVISIÓN ACTIVIDADES DEL PLAN DE ACCIÓN VIGENCIA 2023 E INCLUSION DE ACTIVIDADES  RECOMENDADAS POR LA AGENCIA NACIONAL DE DEFENSA JURIDICA DEL ESTADO. RADICADO:2023000023091-DPE"</t>
  </si>
  <si>
    <t>Mediante Acta de Comité de Conciliación No 016 de fecha 28 de Agosto  de 2023 fue tratado el tema: "2.1 ACTIVIDADES DE CIUMPLIMIENTO PLAN DE ACCIÓN"</t>
  </si>
  <si>
    <t>El día 14 de septiembre de 2023 se asistió a la  capacitación Política de Prevención del Daño Antijurídico 2024-2025 y se solicitó grabación; adicionalmente se participó en la capacitación de fecha 23 de septiembre de 2023 titulada Segunda convocatoria a capacitación Política de Prevención del Daño Antijurídico 2024-2025.</t>
  </si>
  <si>
    <t>El día 09 de Febrero de 2023 se asistió a capacitación programada por la Agencia Nacional de Defensa Jurídica del estado  Titulada : "Capacitación reporte de implementación PPDA en el software"; se adjunta evidencia. En igual sentido se participo en la capacitación comité de conciliación el día 16 de Febrero de 2023.</t>
  </si>
  <si>
    <t>El día 09 de Mayo de 2023 se asistió a la capacitación titulada "Derecho Disciplinario de la Contratación Estatal" . Se avanza en 2 de 2 capacitaciones programadas, al año</t>
  </si>
  <si>
    <t>Se adjuntan evidencias de los apoderados, administrador, enlace de pagos, Coordinador Financiero y secretario técnico capacitados durante el primer semestre de 2023. En igual sentido se adjuntan capacitaciones a  Peticiones Quejas y Reclamos de fecha 15 de Junio de 2023. Se acumulan más de 3 capacitaciones de 2 programadas para el año</t>
  </si>
  <si>
    <t>Se adjuntan evidencias de Capacitación en manejo de herramientas informáticas. Se cuenta con mas de 3 capacitaciones de las 2 programadas para el año</t>
  </si>
  <si>
    <t xml:space="preserve">El día 14 de septiembre de 2023 se asistió a la  capacitación Política de Prevención del Daño Antijurídico 2024-2025 y se solicitó grabación; Adicionalmente se participo en la capacitación de fecha 23 de septiembre de 2023 titulada Segunda convocatoria a capacitación Política de Prevención del Daño Antijurídico 2024-2025. Se sobrepasa la meta de la vigencia con un número mayor de capacitaciones, de las 2 programadas para 2023. </t>
  </si>
  <si>
    <t>Como parte del las iniciativas para garantizar la transferencia de conocimiento se cuenta con el programa de "formación de pares"; sin embargo con lo que se tiene proyectado en el ejercicio de rediseño organizacional, se ha detenido la implementación del programa en mención, ya que es posible la creación de cargos que suplan parte de estas necesidades.</t>
  </si>
  <si>
    <t>Se encuentra en ajuste el procedimiento con la retroalimentación recibida por parte de la Subgerente Administrativa y Financiera, en espera de aprobación</t>
  </si>
  <si>
    <t>Se recibe por parte del sector la propuesta de formato a estandarizar a nivel sectorial. El mismo será revisado para verificar su aplicación y ajustes requeridos de acuerdo a la dinámica de la entidad, con el fin de articularlo al procedimiento que se encuentra en borrador, estado de revisión.</t>
  </si>
  <si>
    <t>En enero se elaboraron y enviaron a los medios de comunicación 3 boletines de prensa. Redes Sociales se generaron publicaciones en Facebook y Twitter. 100% cumplimiento imagen dada por Gobierno</t>
  </si>
  <si>
    <t xml:space="preserve">
En Febrero se elaboraron y enviaron a los medios de comunicación 5 boletines de prensa.  
Redes Sociales se generaraon publicaciones en Facebook y Twitter, e Instagram.  
Sinergias. Plan de la gente, Consejería de la Juventud 24/02/2023. Yo no Pago Yo denuncio, Ministerio de Defensa. #ColombiaDestinosDePaz, Min Comercio.    100% cumplimiento imagen dada por Gobierno
</t>
  </si>
  <si>
    <t xml:space="preserve">
En Marzo se elaboraron y enviaron a los medios de comunicación 6 boletines de prensa. 
Sinergias: GobiernoEscucha, Presidencia 03/03/2023. Campaña Día de la Mujer 07/03/2023. #TierrasParaLaPaz., Presidencia 09/03/2023. #TrabajoPorElCambio, Presidencia 16/03/2023. #HABA2023 – MinTIC. #Macrorueda95 – Procolombia: DíadelArtesano, Marzo 2023 #ColombiaSinDiscriminación – Vicepresidencia 22/03/2023. Reforma Pensional – Presidencia 22/03/2023. #DiálogoDeAltoNivel – Cancillería. #GobiernoEscucha – Consejería Regiones.,#SemanaSanta – Cancillería, #7PecadosDelViajero – Migración Colombia, 24/03/2023. #DescubreColombia – Mincomercio y Fontur, Caminos Comunitarios de la Paz Total – Invías, #HABA2023-MinTIC 29/03/2023. 
100% cumplimiento imagen dada por Gobierno</t>
  </si>
  <si>
    <t>En Abril se elaboraron y enviaron a los medios de comunicación 8 boletines de prensa.  
Sinergias: #MInasAntiPersonas 04/04/2023. #VolcánEnAlerta 05/04/2023. el Día Nacional de la Memoria y la Solidaridad con las Víctimas del Conflicto Armado 09/04/2023. 
100% cumplimiento imagen dada por Gobierno</t>
  </si>
  <si>
    <t>En Mayo se elaboraron y enviaron a los medios de comunicación 3 boletines de prensa.  
Sinergias: #PrimeroPorElCambio 01/05/2023. La #RutaDelCambio 19/05/2023. 
100% cumplimiento imagen dada por Gobierno</t>
  </si>
  <si>
    <t>En Junio se elaboraron y enviaron a los medios de comunicación 3 boletines de prensa. 
Sinergias: Convocatoria gestión social integral 15/06/2023. Despachando desde la Guajira , presidencia 24/06/2023. Mes del Orgulllo LBTI 28/06/2023. Política de Reindustrialización, MIncit 29/06/2023. 
100% cumplimiento imagen dada por Gobierno</t>
  </si>
  <si>
    <t xml:space="preserve">
Se elaboraron y enviaron a los medios de comunicación 9 boletines de prensa. 
Realizacion de videos oficiales para Expoartesano. en el marco de Expoartesano se publicaron en 155 medios de difusión 
En Miami monetización por $276,500.oo 553 medios. Intergift 6 medios internacionales, 3 nacionales.
Sinergias: . #RentaCiudadana, presidencia 11/07/2023. #EnModoPatrio2023 ,presidencia 20/07/2023.
100% cumplimiento imagen dada por Gobierno</t>
  </si>
  <si>
    <t xml:space="preserve">
Se elaboraron y enviaron a los medios de comunicación 7 boletines de prensa. 
Sinergias:  #UnAñoDeLogros 03/08/2023.                                                 #ElPaísDeLaBelleza 10/08/2023. 
100% cumplimiento imagen dada por Gobierno</t>
  </si>
  <si>
    <t>Se elaboraron y enviaron a los medios de comunicación 3 boletines de prensa. 
Sinergias: . #NosMovemosPorLaVida, 21/09/2023
100% cumplimiento imagen dada por Gobierno</t>
  </si>
  <si>
    <t xml:space="preserve">No se presentaron vulnerabilidades críticas durante el mes </t>
  </si>
  <si>
    <t>No se presentaron vulnerabilidades críticas durante el mes</t>
  </si>
  <si>
    <t xml:space="preserve">No se presentaron vulnerabilidades críticas durante el mes. Se deja el indicador en 100% pues aunque no se presenta vulnerabilidades se cuenta con los  documentos que dan línea en caso de vulnerabilidades materializadas, se anexan algunos de ellos los cuales hacen parte integral del Manual del SGSI de AdC </t>
  </si>
  <si>
    <r>
      <t xml:space="preserve">Se presentó una vulnerabilidad crítica al proveedor de servicios de Internet, que afectó el portal institucional, ocasionando una indisponibilidad en el mismo durante 17 dias. 
</t>
    </r>
    <r>
      <rPr>
        <b/>
        <i/>
        <u/>
        <sz val="10"/>
        <color rgb="FF0070C0"/>
        <rFont val="Calibri"/>
        <family val="2"/>
      </rPr>
      <t>Es de aclarar que la vulnerabilidad no se presentó a la Infraestructura propia y local (On Premise) de la Entidad</t>
    </r>
    <r>
      <rPr>
        <sz val="10"/>
        <color rgb="FF0070C0"/>
        <rFont val="Calibri"/>
        <family val="2"/>
      </rPr>
      <t xml:space="preserve">. No obstante, se siguió y ejecutó el protocolo de seguridad definido por CSIRT Gobierno, como medidas de Contención - Investigación - Erradicación y Recuperación. De igual manera desde el día 1 se inició un proceso para la restauración desde cero, es decir la instalación, configuración e implementación de todos y cada uno de los componentes, herramientas y software del portal, desde la provisión de una máquina virtual (Servidor), pasando por el sistema operativo hasta la Base de Datos, y la restauración de la copia de seguridad, lo cual nos permitió restablecer por recursos y  medios propios la restauración y disponibilidad de portal, el 26 de septiembre de 2023 </t>
    </r>
  </si>
  <si>
    <t>Inicia la ejecución del plan de acción de la política. Se publica el foro de participación sobre la planeación estrategia 2023 - 2026: https://artesaniasdecolombia.com.co/PortalAC/Foro/Foro.jsf?idForo=647
Se publica convocatoria para Expoartesano La Memoria: https://artesaniasdecolombia.com.co/PortalAC/Noticia/an-puedes-participar-en-expoartesano-28-de-abril-cierre-de-inscripciones_15525
En total se avanza con la publicación de un (1)  foro y una (1) convocatoria, para un total de dos (2) contenidos relacionado con convocatoria para participación de artesanos.</t>
  </si>
  <si>
    <t xml:space="preserve">Se publica convocatoria para formación en el Técnico Laboral: https://artesaniasdecolombia.com.co/PortalAC/Noticia/en-la-jornada-de-la-tarde-formate-como-joyero-nueva-convocatoria_15528
Se publica convocatoria para brindar atención a artesanos a través de los Laboratorios de Gestión Social, Innovación y Creatividad:
https://artesaniasdecolombia.com.co/PortalAC/Noticia/16-de-abril-nuevo-plazo-de-inscripcion-a-convocatoria-artesanias-territorio-y-paz-total_15532
En total se avanza con la publicación de dos (2) contenidos relacionados con convocatorias para participación de artesanos.
Se avanza en el entendimiento del concepto de participación ciudadana por parte del nuevo funcionario designado como líder de la política de Participación Ciudadana al interior de la entidad.
Se realiza la planeación y puesta en marcha de la convocatoria nacional para atención de artesanos a través de los Laboratorios de Gestión Social, Innovación y Creatividad.
</t>
  </si>
  <si>
    <r>
      <rPr>
        <sz val="10"/>
        <color rgb="FF0070C0"/>
        <rFont val="Calibri"/>
        <family val="2"/>
      </rPr>
      <t xml:space="preserve">Se avanza en la estructucación de la presentación sobre Participación Ciudadana: https://docs.google.com/presentation/d/1uM9q_qewm0irucu7VMpPSw9gL6Z0efCT/edit?usp=drive_link&amp;ouid=103390997796043458880&amp;rtpof=true&amp;sd=true
Se consolida la información remitida por el líder de los Laboratorios de Gestión Social, Innovación y Creatividad. En total se avanza en la consolidación de 21 aperturas regionales realizadas en los meses de Mayo y Junio, contando con la participación de 1355 asistentes.Link consolidado: https://docs.google.com/spreadsheets/d/1qi7Rm2hBgNC_vaJ-4gTAaFq04MAd7oyb/edit#gid=737218986
Listas de asistencia:
https://drive.google.com/drive/folders/17sT1AayZllxLxUiHqVeJOWgPVIW5UBfe?usp=drive_link
</t>
    </r>
    <r>
      <rPr>
        <sz val="10"/>
        <rFont val="Calibri"/>
        <family val="2"/>
      </rPr>
      <t xml:space="preserve">
</t>
    </r>
  </si>
  <si>
    <t>Se realiza reunión inicial para la planeación del ejercicio de participación y rendición de cuentas dirigido a Artesanos y aliados para el cierre de la vigencia con el líder de los Laboratorios de Gestión Social, Innovación y Creatividad.
Se realiza reunión inicial para la planeación del ejercicio de participación y rendición de cuentas dirigido a empleados y colaboradores, para el cierre de la vigencia con la asesora de Comunicaciones, y se plantea un primer borrador sobre la planeación de la actividad para la vigencia.
Se recibe lineamiento sectorial, en cuanto a la forma de abordar el entregable puntual del año, relacionado con un diagnostico institucional que aporte al sector. A la espera del envío por parte del líder sectorial, del instrumento que se usará para tal fin</t>
  </si>
  <si>
    <t>Durante el mes de octubre se organizó la participación en el evento "Caribe Artesanal" que se llevará a cabo, en noviembre, en la ciudad de Washington - Estados Unidos, invitación recibida por parte del Señor embajador de Colombia en EEUU, Dr. Gilberto Murillo. A este evento participará la gerente general y se llevarán  41 productos artesanales de aproximadamente de 14 artesanos. Los datos del resultado del evento se darán una vez el mismo sea realizado</t>
  </si>
  <si>
    <t>Se continua la construcción de las ruta turísticas de los departamentos de: Cesar, 	Meta, Norte de Santander, Casanare, Guaviare Y San Andrés
Continua a investigación para el trazado de la ruta, se seleccionaron los artesanos, se entrevistaron, se escribieron los perfiles, los recorridos, se tomaron las fotografías, se tuvieron reuniones con las Gobernaciones y alcaldías, etc.
Las rutas están listas pero por temas del servidor no han podido ser publicadas.</t>
  </si>
  <si>
    <t>El equipo de GSI continua trabajando con la estrategia de abordaje en brigada en los territorios, llegando con protocolos y caracterizaciones psicosociales a los  departamentos de Nariño, Vichada, Santander y Norte de Santander, Quindio, Guanía, Boyacá, Arauca, Antioquia; logranmdo con esta intevención un total de 18156 persona simpactadas con la estrategia.  El dato de beneficiarios y personas impactadas corte a octubre  se encuentra en proceso de digitalización. Se deja el acumulado corte septiembre</t>
  </si>
  <si>
    <t xml:space="preserve">En el mes de octubre se facilitaron ingresos a los artesanos por valor de $438.117.984, que sumado al mes anterior representa un monto de $12.100.823.594,61; esto es un avance sobre la meta del año del 33,7%, lo anterior a través de las siguientes iniciativas: por participación de artesanos en ferias territoriales $112.497.750; por negocios facilitados $23.026.700; por ingresos a través de la inversión en producto artesanal $302.593.534. </t>
  </si>
  <si>
    <t>Se reporta un avance del 65% de las cargas laborales revisadas y actualizadas de los trabajadores oficiales. Se da inicio a la construcción del estudio técnico para el rediseño organizacional</t>
  </si>
  <si>
    <t>Se efectua una revisión general, entre la coordinación gestión de recursos humanos y físicos y la subgerente administrativa y financiera, del ajuste al procedimiento de Gestión Laboral y el formato del sector comercio, para transferencia del conocimiento en caso de retiro de trabajadores oficiales. Se prevé vigencia del nuevo procedimiento y formato a partir de noviembre</t>
  </si>
  <si>
    <t>Mediante Acta de Comité de Conciliación No 019 de fecha 24 de Octubre  de 2023 fue tratado el tema: "2.3 POLITICA DE PREVENCIÓN DE DAÑO ANTIJURIDICO VIGENCIA 2024-2025"</t>
  </si>
  <si>
    <t>El día 10 de Octubre de 2023 fue solicitada capacitación en cumplimiento al Plan Estratégico Sectorial a la Dirección de Politicas de la Agencia Nacional de Defensa Juridica del Estado, nos encontramos a la espera de respuesta por parte de la Agencia;  En igual sentido los apoderados de Planta de la Coordinación Legal realizaron la capacitación de "Prevención y Atención a las violencias contra las mujeres y discriminación racial en el ámbito del trabajo". Adicionalmente  se informa que el dia 01 de Noviembre de 2023 en reunión titulada "Mesa técnica para la gestión jurídica del Sector Comercio, Industria y Turismo". El Ministerio informó que se han adelantado conversaciones con Colombia Compra Eficiente y/o la Agencia Nacional de Defensa Juridica del Estado para brindar la capacitación sectorial; adicionalmente informaron que no han contestado formalmente la fecha de realización, motivo por el cual volverian  a requerir</t>
  </si>
  <si>
    <t>Se elaboraron y enviaron a los medios de comunicación 4 boletines de prensa. En redes sociales se generaron publicaciones en Facebook y Twitter. 
Sinergias: . #JusticiaEconómica,  #DenunciaAlCorrupto, #GobiernoDelCambio (18/10/2023 y 28/10/2023).
100% cumplimiento imagen dada por Gobierno</t>
  </si>
  <si>
    <t xml:space="preserve">Aun se está a la espera de recibir el formato de diagnostico del que desde Ministerio se informó será estandarizado para el Sector. Sin embargo, desde Artesanías se continua trabajando en el plan de acción para la implementación de la política. Se destaca como avances: 
Se avanza en el borrador del ejercicio de participación para empleados de la entidad. Se realiza agendamiento de la actividad de cierre de gestión para el viernes 24 de noviembre.
Se publica 4 notas relacionadas con convocatorias o resultados de las mismas dirigida a artesanos, así:
Convocatoria Artesanos de La Candelaria
https://artesaniasdecolombia.com.co/PortalAC/Noticia/convocatoria-para-artesanos-de-la-candelaria-bogota_15798
Convocatoria Exposición artesanal sobre la Gesta de la Independencia:
https://artesaniasdecolombia.com.co/PortalAC/Noticia/exposicion-artesanal-sobre-la-gesta-de-la-independencia-de-colombia_15795
Seminario Emprende Aprende Certificate:
https://artesaniasdecolombia.com.co/PortalAC/Noticia/emprende-aprende-y-certificate-seminario-virtual-de-formacion-empresarial-para-artesanos_15796
Seleccionados a Expoartesanías:
https://artesaniasdecolombia.com.co/PortalAC/Noticia/expoartesanias-2023-conozca-aqui-a-los-artesanos-seleccionados_15792 </t>
  </si>
  <si>
    <t>A la fecha no se cuenta con avance, debido a que el formato no ha sido remitido por parte del MINCIT</t>
  </si>
  <si>
    <t>Durante el mes de noviembre se participo en el evento Caribe Artesanal realizado en la residencia de Colombia en la ciudad de Washington - Estados Unidos, invitación recibida por parte del Señor embajador de Colombia en EEUU, Dr. Gilberto Murillo. En este evento de promoción de la artesanía colombiana se contó con productos artesanales de 19 artesanos de diferentes regiones del país.  Por otro lado se realizaron exportaciones de producto artesanal de 10 artesanos de diferentes regiones del país.</t>
  </si>
  <si>
    <t>En el mes de noviembre se facilitaron ingresos a los artesanos por valor de $1.194.086.472, que sumado al mes anterior representa un monto de $13.294.910.067; esto es un avance sobre la meta del año del 37%, lo anterior a través de las siguientes iniciativas: por participación de artesanos en 13 ferias territoriales $1.039.524.520; por negocios facilitados $16.730.000; por ingresos a través de la inversión en producto artesanal $137.831.952.</t>
  </si>
  <si>
    <t xml:space="preserve">Durante los últimos meses se trabajó intensamente en terminar las diferentes rutas turísticas. Fue así como se llevaron a cabo las entrevistas para escribir los perfiles de cada artesano, los viajes necesarios para tomar las fotografías de cada artesano en su taller, las reuniones con las secretarías de turismo y cultura de cada departamento y municipio. Así mismo se ultimaron los detalles de diseño y cargue de información en el portal web para poder publicar y difundir las 32 rutas turísticas que hacen parte del Mapa Turístico Colombia Artesanal. www.colombiaartesanal.com.co
Es así como se concluye este año alcanzando la meta propuesta de 32 rutas turísticas las cuales se pueden encontrar en el link mencionado anteriormente así como en las redes sociales del proyecto. Además, se contará con el stand correspondiente en Expoartesanias 2023. </t>
  </si>
  <si>
    <t>El equipo de GSI continua trabajando con la estrategia de abordaje. Durante el mes de noviembre se realizan 10 brigadas de atención en los siguientes territorios:
Nariño, Boyacá, Guaviare, Cauca, Meta, Sucre (x2), Arauca, Antioquia, Tolima.
Por medio de esta estrategia interdisciplinar de intervención, desde los componentes psicosocial, diseño y comercialización, se identifican y fortalecen las capacidades de los artesanos desde su entorno y su territorio, con la finalidad de promover el mejoramiento de su calidad de vida y potenciar su productividad artesanal.
Se ha logrado con esta intervención un total de 19.674 persona simpactadas con la estrategia. El dato de beneficiarios y personas impactadas corte a noviembre se encuentra en proceso de digitalización. Se deja el acumulado corte octubre</t>
  </si>
  <si>
    <t>Al cierre del mes se cuenta con un 98% de los cargos con la información de cargas laborales completa, bajo la metodología del DAFP. Se adelantó en la elaboración del Estudio Técnico para la propuesta de rediseño organizacional, en cuanto a soporte legal, contexto interno y externo y análisis de la situación actual.</t>
  </si>
  <si>
    <t>No cuenta con avance durante este mes</t>
  </si>
  <si>
    <t>Como parte del plan de participacion y rendición de cuentas, se llevó a cabo el 27 de noviembre el cierre de Gestión del año, contando con la participación 73 funcionarios de la entidad. Se llevó a cabo la actividad "Como vamos" en la cual se socializaron los resultados por áreas de la entidad, posteriormente se abrió el espacio para la participación de los asistentes con dudas, preguntas y comentarios sobre la información presentada, posteriormente se dio respuesta por parte del equipo directivo de la entidad. Así mismo se abrió un formulario en línea para que los empleados que quisieran realizar aportes lo pudieran realizar. La información recolectada está en proceso de consolidación para la elaboración del informe de esta actividad en donde se podrán identificar los puntos comunes y será un insumo que será entregado a la alta gerencia de la entidad para su conocimiento. El 23 de noviembre, se recibieron los lineamientos por parte del Ministerio de Comercio, Industrial y Turismo, sobre la elaboración del documento Diagnostico de Participación Ciudadana, el cual a la fecha se encuentra en proceso de construcción para remitir a la oficina de participación del MinCit. 
Durante este periodo se realizaron las siguientes convocatorias públicas dirigidas a los artesanos:
#ArtesanoDigital Plus: https://artesaniasdecolombia.com.co/PortalAC/Noticia/convocatoria-para-entregar-50-oportunidades-de-estudio-en-marketing-digital_16009
#ArtesanoDigital Ciclo de charlas: https://artesaniasdecolombia.com.co/PortalAC/Noticia/artesanodigital---potencia-la-visibilidad-de-tus-artesanias-en-el-entorno-digital_15909</t>
  </si>
  <si>
    <t>Mediante Acta de Comité de Conciliación No 022 de 2023 fue tratado el tema: "2.2   POLITICA DE PREVENCIÓN DE DAÑO ANTIJURIDICO VIGENCIA 2024-2025 y PLAN DE ACCIÓN Q4 DE 2023 "; adicionalmente la secretaria técnica compartió la capacitación de la Agencia Nacional de Defensa con todos sus integrantes el dia 23 de Noviembre de 2023 y en el marco del comité de conciliación señaló los avances en la plataforma del Ekogui sobre este asunto.</t>
  </si>
  <si>
    <t>El día 16 de Noviembre fue reiterada la solicitud de capacitación en cumplimiento al Plan Estratégico Sectorial a la Dirección de Politicas a la Agencia Nacional de Defensa Juridica del Estado; el día 22 de Noviembre la Agencia Nacional de Defensa Juridica del estado  contestó: "Acuso recibido de su solicitud, en el transcurso de la semana le estarán informando si se cuenta con la capacitación solicitada"; a la fecha del presente reporte  nos encontramos a la espera de respuesta oficial por parte de la Agencia. Sin embargo con el fin de continuar dando cumplimiento al entregable,  algunos de los apoderados de Planta de la Coordinación Legal realizaron la capacitación de :1) Procesal contencioso administrativo: hitos procesales y técnicas de defensa 2) Derecho de Petición 3) Metodologías para la Defensa Jurídica del Estado</t>
  </si>
  <si>
    <t>El 15 de diciembre, en el marco de Expoartesanias  se lanzaron oficialmente las nuevas rutas turísticas desarrolladas en el año 2023. El proyecto Colombia Artesanal se presentó en un stand de 100 metros cuadrados en el pabellón 3, nivel 1. Este espacio acogió la participación de 14 artesanos, distribuidos en dos grupos de 7 representantes cada uno de las nuevas rutas turísticas del proyecto. La materialización de este stand fue posible gracias a la aprobación por parte de FONTUR de un proyecto destinado a la difusión del mapa turístico Colombia Artesanal.
Mapa Turístico Colombia Artesanal: www.colombiaartesanal.com.co</t>
  </si>
  <si>
    <t xml:space="preserve">En 2023 se realizó la fase denominada "alistamiento", de acuerdo al DAFP. Para esto se contrató a la firma Munevar Internacional la acual entregó el documento preliminar para el análisis de la Gerencia General y posterior presentación a Función Pública. </t>
  </si>
  <si>
    <t xml:space="preserve">Los apoderados de Planta realizaron los siguientes cursos de capacitación: 1). Procesal contencioso administrativo: hitos procesales y técnicas de defensa (Julie Garcia- Apoderado de Planta). 2). Derechos de Petición (Julie Garcia- Apoderado de Planta- secretaria técnico) 3.) Metodologías para la Defensa Jurídica del Estado- (Andrés Felipe Ceballos- Apoderado de Planta). 4) Como afrontar la Defensa del Estado en las Controversias Contractuales- Andrés Felipe Ceballos- Apoderado De Planta). 5) Mi primer mes como defensor - inducción-(Santa Girón.-Apoderada de Planta) 6) Procesal contencioso administrativo hitos procesales y técnicas de defensa Santa Girón. -Apoderada de Planta) 7)Metodologías para la Defensa Jurídica del Estado –(Juan Sebastián Murcia. Apoderado de Planta) 8) Pensamiento Estratégico Para La Defensa Jurídica- –(Juan Sebastián Murcia. Apoderado de Planta) 9) Derechos de Petición (Emma Patricia Gil- Apoderada Externa) 10) Extensión de Jurisprudencia (Robinson Oswaldo Rodríguez Caicedo- Apoderado Externo) </t>
  </si>
  <si>
    <t>Se elaboraron y enviaron a los medios de comunicación 5 boletines de prensa. En redes sociales se generaron publicaciones en Facebook y Twitter. 
Sinergias: Pacto Verde y su impacto en comercio exterior (22 de noviembre), Lanzamiento Empretur  
100% cumplimiento imagen dada por Gobierno</t>
  </si>
  <si>
    <t xml:space="preserve">Desde inicio del periodo de gobierno y articulado a los lineamientos que han sido dados por Presidencia de República
En sinergias: #JusticiaEconómica,  #DenunciaAlCorrupto, #GobiernoDelCambio (18/10/2023 y 28/10/2023) . #CosechandoLogros (28/12/2023), Pacto Verde, 22/11/2023 EMPRETUR 26/11/2023, Rendición de cuentas 11/12/2023 
En cuanto a boletines: En el transcurso del cuarto trimestre se realizaron y divulgaron 36 boletines de prensa, así: 7 (Octubre) 5 (noviembre) y 24 (diciembre). Se continuó la publicación de notas en redes sociales y a través de diferentes canales de comunicación. </t>
  </si>
  <si>
    <t>A 31 de diciembre se han beneficiado 126 artesanos con la iniciativa de internacionalización de la artesanías. así: A) Participación en dos ferias internacionales: 71 artesanos: *International Folk Art Market 2023, realizada del 6 al 9 de julio en Santa Fe – Nuevo México, Estados Unidos, con la asistencia de 4 artesanos que alcanzaron ventas por valor de US46.160; *Miami International Fine Arts Mifa 2023, en convenio con Plaza Mayor Medellín realizada del 21 al 23 de julio en la ciudad de Miami Estados Unidos, con la asistencia de productos de 67 artesanos que alcanzaron ventas por valor de US45.659.  B) Así mismo a través de la realización de negocios internacionales realizados por Artesanías de Colombia, se han beneficiado nueve grupos artesanales de diferentes regiones del país. C) se participó en la feria INTERGIFT, organizada por IFEMA MADRID – España que contó con la participación de 16 artesanos como embajadores de la artesanía colombiana, de las 6 regiones geográficas y de los 32 departamentos. D) Se participó en el evento Caribe Artesanal realizado en la residencia de Colombia en la ciudad de Washington - Estados Unidos, en la cual participaron 19 artesanos de diferentes regiones del país, invitación recibida por parte del Señor embajador de Colombia en EEUU, Dr. Gilberto Murillo  Por otro lado se apoyó a la artesana Dilia Ardila Niño, maestra artesana, a realizar una ponencia sobre el sello hecho a mano con calidad llevada a cabo en la Feria Nacional de Artesanías el 29 de julio en la ciudad de Panamá. Por otro lado se realizaron exportaciones de producto artesanal de 10 artesanos de diferentes regiones del país.</t>
  </si>
  <si>
    <t>El equipo de GSI despliega la estrategia de Brigadas con un refuerzo en los equipos para aumentar los procesos de implementación de protocolos con la población artesanal llegando a:  Córdoba, Sucre y Bolivar 
El quipo además hizo un piloto, para levantar linea de base para entender el impacto de la GSI en la población artesanal (3 comunidades).
Se extendió aun más la base de artesanos caracterizados en el espacio de expoartesanías.En total con la estrategia se logró impactar un toal de 23.668 personas</t>
  </si>
  <si>
    <t>Para el cierre de la vigencia, y de acuerdo a los lineamientos sectoriales y los formatos establecidos por MinCIT, fue realizado el diagnóstico de participación ciudadana. El mismo se envio a los lideres de relacionamiento del Ministerio para su consolidación. Se cumple al 100% con lo establecido para 2023, lo cual correpsonde al 10% de la definición de la estrategia sectorial de participación. 
Adicionalmente, se concluyó la ejecución del plan de acción de la politica de participación definida para la vigencia con un 105,3%. Se anexa diagnostico enviado a MinCit y el plan de accion 2023 con su reporte de cumplimiento.</t>
  </si>
  <si>
    <t>UNIDAD PES</t>
  </si>
  <si>
    <t>En el mes de diciembre se facilitaron ingresos a los artesanos por valor de $25.221.628.879,16, que sumado al mes anterior representa un monto de $38.516.538.945,777; esto es un cumplimiento de la meta del año del 107,17%, lo anterior a través de las siguientes iniciativas: por participación de artesanos en 80 ferias territoriales $2.963.060.118; por negocios facilitados $8.548.642.310; por ingresos a través de la inversión en producto artesanal $2.143.962.925,97. Todo lo anterior, comparado con el mismo periodo de tiempo del 2022, representa un crecimiento nominal de 23,37% sobre un monto de ingresos de $31.221 millones en 2022. Esto significa un crecimiento real del 12,9% (Tomado de base el IPC 2023 de 9,28%)</t>
  </si>
  <si>
    <t>Mediante Acta de Comité de Conciliación No 024 de 2023  fue aprobada  la política de prevención del daño antijuridico que fue formulada  para la vigencia 2024-2025. Se adjunta aprobación de la política en el aplicativo del  Ekogui. Aunque la meta de la vigencia era 0, se adelantó el ejercicio para tener la política documentada lista para su implementación desde el inicio de la vigencia 2024.</t>
  </si>
  <si>
    <t xml:space="preserve">El formato se ajusto a las características de la entidad, se incluyó dentro del procedimiento de PRI-GTH-050 "Gestión Laboral", con el número FOR-GTH-087 con fecha de publicación de 26 de diciembre de 2023, ya incluido en el SGC. A partir de la entrada en vigencia en mención, no se presentaron retiros.  </t>
  </si>
  <si>
    <t>No se presentaron vulnerabilidades críticas durante el mes. En el año solamente se presentó 1 vulnerabilidad, la cual contó con su respectivo plan de contingencia que permitió su solución oportuna y eficazmente. Todo se cumple acorde a las políticas estandarizadas en la entidad de: Gestión de incidentes de seguridad de la información y gestión de continuidad de negocio</t>
  </si>
  <si>
    <t>ENERO DE 2024</t>
  </si>
  <si>
    <t xml:space="preserve">Reportes y soportes coordinación de gestión legal </t>
  </si>
  <si>
    <t>CUANTI</t>
  </si>
  <si>
    <t>Se estableció plan general de trabajo para el Plan Estrategico de Talento Humano, en dónde se formuló como una acción continuar con el análisis y estudio técnico para el rediseño institucional.</t>
  </si>
  <si>
    <t xml:space="preserve">Para 2024 se continua manteniendo las plantillas que conservan la directriz de manejo de imagen de Gobiern y se continúan las sinergias que hacen parte de ese plan de medios. En enero se contó con la sinergia de Gobierno con el Pacífico, la cual fue publicada tal cual la envio presidencia. </t>
  </si>
  <si>
    <t xml:space="preserve">No se han presentado vulnerabilidades en el mes. </t>
  </si>
  <si>
    <t>El formato ya se encuentra aprobado y publicado dentro del procedimiento Gestión Laboral. Para el mes de enero no se presentaron retiros, por tanto no fue aplicado el formato.</t>
  </si>
  <si>
    <t>Mediante Acta de Comité de Conciliación No 024 de 2023  fue aprobada  la política de prevención del daño antijuridico que fue formulada  para la vigencia 2024-2025, dando con esto cumplimiento a la meta de 2024 (Una (1) politica formulada). Se anexa soporte. Por esta razón se solicita a la dirección jurídica de MINCIT el ajuste de la meta, para que en la vigencia se de alcance al cumplimiento de los indicadores definidos en esta poltica grantizando así su implmentación y cumplimiento. A la espera de aprobación de dicho ajuste</t>
  </si>
  <si>
    <t xml:space="preserve">Mediante Acta No 01 de 2024 la Coordinación legal realizó reunión respecto al Plan Sectorial para la vigencia 2024 y se fijaron actividades. Se adjunta evidencia. Teniendo en cuanta la importancia de garantizar cobertura de capacitación al 100% del equipo juridco de la entidad, se ha solicitado ajuste del indicador y de la meta, a la dirección jurídica del Ministerio, con el fin de que el indicador, para 2024 de alcance a verificar cobertura y no solo cumplimiento en número de capacitaciones. </t>
  </si>
  <si>
    <t xml:space="preserve">Para 2024 se formula plan de acción que permita continuar la implementación de la politica de participacion ciudadana y rendición de cuentas. El mismo hace parte de los componentes del Plan Anticorrupción formulado y publicado en el portal web de la entidad en el mes de enero.  </t>
  </si>
  <si>
    <t>A la fecha Artesanías de Colombia no avanza con esta actividad</t>
  </si>
  <si>
    <t>Durante el mes de enero se hizo la planeación del año 2024, tomando como foco mantener todas las rutas ya creadas e iniciar con el fortalecimiento de las primeras 14 rutas turísticas construidas. Así mismo se adelantaron los estudios previos para llevar a cabo la contratación de las personas que harán parte del equipo del proyecto.</t>
  </si>
  <si>
    <t>Teniendo en cuenta que la meta para la vigencia corresponde a un crecimiento real del 3%, es decir un 12,28% (incluido el IPC de 2023) frente al resultado del año anterior, se espera en 2024 alcanzar un monto de ingresos de los artesnaoas por valor de $43.246.369.928. Durante enero de 2024 se facilitaron ingresos a los artesanos colombianos por valor de $892.622.818, representando un avance sobre la meta del año del 2%. Lo anterior a través de las siguientes iniciativas: *Ingresos por participación en ferias regionales nacionales o internacionales: $892.622.818.</t>
  </si>
  <si>
    <t>En el mes de enero se iniciaron los procesos contractuales para la contratación del equipo GSI. Con la convocatoria del mes de febrero, se dará inicio al proceso de selección de beneficiarios, por lo que esperamos iniciar con atenciones hacia final de ese mismo mes.
En este mes tambien se cerro en Balance 2023 y se presentó el documento de informe final de la estrategia.</t>
  </si>
  <si>
    <t>FEBRERO DE 2024</t>
  </si>
  <si>
    <t>Plan de conservación, preservación y difusión del patrimonio documental del Sector</t>
  </si>
  <si>
    <t>Plan de conservación, preservación y difusión del patrimonio documental del Sector realizado</t>
  </si>
  <si>
    <t>Gestión</t>
  </si>
  <si>
    <t>Yaneth Muñoz</t>
  </si>
  <si>
    <t>Para febrero se dieron dos retiros de funcionarios, se aplicó el formato, contando a la fecha con uno de ellos ya entregado a la Coordinación Gestión de Recursos Humanos y Físicos; el otro formato debe ser recibido en la siguiente semana junto con los demas soportes de entrega de cargo establecidos en el procedimiento, ya que el retido tuvo efectividad a partir del 29 de febrero del 2024.</t>
  </si>
  <si>
    <t>Para el mes de febrero se retomaron los análisis de cargas con los que se contó en el 2023 a fin de establecer nuevos costeo y retomar, con la planeación estratégica trabajada por la entidad en el año anterior, la elaboración del documento técnico requerido</t>
  </si>
  <si>
    <t>El 28 de febrero, con el liderazgo de la oficina de relacionamiento del MINCIT se participó en reunión dirigida por el DAFP en la cual se dieron las pautas para los ejercicios de participación y rendición de cuentas. Con base en lo anterior se está analizando al interior de la entidad si se sometará a ajustes el plan de participación formualdo desde el mes de enero y el cual hace parte del Plan Anticorrupcion.</t>
  </si>
  <si>
    <t>ARTESANIAS DE COLOMBIA S.A -BIC para la vigencia 2024 y 2025 ya cuenta con la politica de prevención de daño antijuridico debidamente formulada y aprobada; teniendo en cuenta lo expuesto, se solicitó a la Oficina Juridica del Ministerio de Comercio Industria y Turimo ajuste en el indicador y las metas mediante comunicación remitida el dia 9 de Febrero de 2024. A la espera de respuesta por parte del Ministerio. Se adjuntan evidencias</t>
  </si>
  <si>
    <t xml:space="preserve">En Febrero se elaboraron y enviaron a los medios de comunicación 2 boletines de prensa.  
Redes Sociales se generaraon publicaciones en Facebook y Twitter, e Instagram.  
Sinergias. (/02/2024 Vamos a Colombiar, el País de la Belleza, todo lo anterior enmarcado en las directrices de comunicaciones recibidas desde presidencia. </t>
  </si>
  <si>
    <t>En el mes de febrero se iniciaron reuniones con los equipos regionales de los laboratorios de Cundinamarca, Nariño, Putumayo, Antioquia, Guajira, Tolima, Amazonas y Boyacá, para trazar las nuevas rutas turísticas artesanales que se trabajarán este año. Así mismo y en pro de la difusión del proyecto, se participó en ANATO en el stand del MinCIT con dos pantallas touch de 70" donde se tuvo la oportunidad de presentar el proyecto a operadores turísticos y Entidades territoriales. Las 32 rutas actuales se mantienen funcionando: https://colombiaartesanal.com.co/</t>
  </si>
  <si>
    <t>A la fecha Artesanías de Colombia no cuenta con avances en esta actividad</t>
  </si>
  <si>
    <t>En Febrero se hizo intervención a través de Brigadas GSI en los departamentos de: Cundinamarca y la ciudad de Bogotá. Identificando la diferentes problemáticas que aquejan a los artesanos en el territorio. En el departamento de Cundinamarca se aplicaron caracterizaciones en el marco del festival de la panela en el que artesanos participaron con sus productos en un stand permitiendo conocer la condición psicosocial en la que se encuentran los artesanos. En Bogotá en el marco del Proyecto con Colombia Productiva se aplicaron caracterizaciones y se implementó el protocolo de abordaje  de "Trabajo en equipo"  con la finalidad de fortalecer las capacidades sociales de los de los artesanos de las comunidades étnicas Embera Katía, Wounnaan, Embera Eyabida y Zenú. *Beneficiarios Febrero: Bogotá: 120 artesanos directos (impactados 360) Cundinamarca: 11 artesanos (impactados 33)</t>
  </si>
  <si>
    <t xml:space="preserve">En el mes de febrero facilitaron ingresos a los artesanos colombianos por valor de $46.452.320, que sumado a los $892.622.818, evidencia un total al corte de $939.075.138, representando un avance sobre la meta del año del 2,17%. En el mes de febrero el aporte a estos ingresos fue a través de la iniciativa de ingresos de los artesanos por comercialización de ADC (este valor corresponde a los pagos a los artesanos en enero y febrero de 2024, de acuerdo a ejecución presupuestal, los ingresos de los artesanos provenientes por el pago del rezago presupuestal de este rubro, no se incluyen por que fueron reportados en el año 2023). </t>
  </si>
  <si>
    <t xml:space="preserve">ARTESANIAS DE COLOMBIA S.A -BIC  solicitó a la Oficina Jurídica del Ministerio de Comercio Industria y Turismo ajuste en el indicador, mediante comunicación remitida el día 9 de Febrero de 2024. A la espera de respuesta por parte del Ministerio.  Adicionalmente el 100% de los funcionarios de Planta del proceso de Gestión Legal: Juan Sebastián Murcia, Santa Yila Girón, Andrés Felipe Ceballos Bacca y Julie Johana García asistieron a la capacitación programada por la Agencia Nacional de Defensa Jurídica del Estado el día 28 de Febrero de 2024  referente a "Mecanismos de prevención para la configuración del contrato realidad."  Se adjuntan evidencias </t>
  </si>
  <si>
    <t>Nro. de acciones de conservación, preservación y difusión del patrimonio documental desarrolladas / Nro. de acciones de conservación y difusión del patrimonio documental programadas</t>
  </si>
  <si>
    <t xml:space="preserve">Mide la ejecución de las actividades del plan de conservación, preservación y difusión del patrimonio documental del sector </t>
  </si>
  <si>
    <t>Informe de avance de las actividades del plan de conservación, preservación y difusión del patrimonio documental desarrolladas en el periodo</t>
  </si>
  <si>
    <t>Informe de gestión documental de la entidad</t>
  </si>
  <si>
    <t xml:space="preserve">8 días </t>
  </si>
  <si>
    <t>Para el 2024 se realizó la formulación de los planes de gestión documental validando las actividades para el cumplimiento de la conservación y preservación de los documentos, para la vigencia 2024 y su respectiva publicación en la página web de la entidad</t>
  </si>
  <si>
    <t>A M2 se realizó las actividades de préstamos de documentos por correo electrónico; se realizaron cambios de cajas x300 y x400 para cumplir con el mantenimiento adecuado de las unidades de conservación, se realizó reuniones con el proveedor de inforetrika para la instalación y parametrización del nuevo sistema, se está realizando la validación de información de los inventarios del archivo central y del rpoveedor de custodia del archivo. Adicionalmente, se realizó capacitación para el uso de la herramienta de Foxit. Se anexa informe detallado</t>
  </si>
  <si>
    <t>MARZO DE 2024</t>
  </si>
  <si>
    <t xml:space="preserve">Se encuentran en proceso las siguientes iniciativas de carácter internacional que impactan la estrategia de internacionalización de la artesanía, así:
Negocios internacionales: En tránsito tres negocios por 45.000 USD.
En proceso la logística para participar en dos ferias internacionales, FIACI a realizarse en Santo Domingo y Folkart en Nuevo México Estados Unidos.
FIACI: Feria Internacional de Arte Contemporáneo. Se llevará a cabo la primera versión de esta feria del 30 de abril al 12 de mayo en Santo Domingo, República Dominicana. Este evento reunirá a destacados exponentes del arte contemporáneo de todo el mundo.
En esta ocasión, se contará con una importante muestra de las artesanías más emblemáticas y representativas de las diversas comunidades de nuestro país. La participación en FIACI, no solo busca difundir la riqueza cultural y el legado artesanal de Colombia, sino también enaltecer la artesanía Colombia en contextos internacionales.
Folkart: Del 9 al 16 de julio de 2024 en Nuevo México, Estados Unidos, se llevará a cabo la edición No. 20 del Folkart International Market (IFAM 2024). Este evento de renombre internacional reúne a importantes artesanos de diferentes países del mundo.
IFAM 2024 se ha consolidado como uno de los tres mercados artesanales más importantes de Estados Unidos, convirtiéndose en una plataforma para la promoción y la comercialización de las artesanías colombianas. Más allá de la exhibición, este evento ofrece la posibilidad de establecer valiosas relaciones comerciales a largo plazo, fortaleciendo los lazos entre artesanos y compradores de artesanías de todo el mundo. 
Grupos artesanales participantes:
1. Chipuelo Oriente (Tolima): cerámica negra.
2. Antonila Ramos (Amazonas): muñecos de pelazón. 
3. Crucelina Chocho (Chocó): cestería en Werregue. </t>
  </si>
  <si>
    <t>En el mes de marzo se iniciaron las entrevistas para el material a usar en las dos primeras rutas a fortalecer en 2024: Nariño y Putumayo. Para cada una de estas rutas, se inició con el proceso de investigación tanto de comidas tradicionales y bocados típicos como de lugares y atractivos turísticos naturales y culturales. Se llevaron acabo reuniones con las alcaldías de los municipios y Gobernaciones tanto del Departamento de Nariño como de Putumayo. Las 32 rutas vigentes se mantienen en funcionamiento: https://colombiaartesanal.com.co/</t>
  </si>
  <si>
    <t>Para el mes de marzo de 2024, se realizó la caracterización psicosocial de 156 artesanos y artesanas en el departamento de Bogotá. A través de este ejercicio se identificaron las diferentes vulnerabilidades y problemáticas psicosociales que presenta la población de artesanos y artesanas con relación a situaciones familiares, sociales y comunitarias. Por otra parte, en el departamento de Sucre, específicamente en los municipios de Coloso y Corozal, con un grupo de artesanos y artesanas (62 en total) se desarrolló el protocolo de abordaje psicosocial de pausas psicopedagógicas, así mismo, se adelantó el protocolo de abordaje psicosocial de trabajo en equipo.</t>
  </si>
  <si>
    <t>La Coordinación Gestión de Recursos Humanos y Físicos se encuentra adelantando la actualización de los documentos técnicos requeridos para presentar ante el Ministerio de Comercio, Industria y Turismo y el Departamento Administrativo de la Función Pública, frente a las necesidades identificadas por la entidad, atendiendo los lineamientos para la implementación de la directriz de formalización del empleo público y con sustento en los avances de diagnósticos adelantados en el año pasado como levantamiento de cargas laborales y costeos. Se espera entregar el documento completo para validación de la Subgerencia Administrativa y Financiera en mayo del año en curso.</t>
  </si>
  <si>
    <t>ARTESANIAS DE COLOMBIA S.A -BIC para la vigencia 2024 y 2025 ya cuenta con la politica de prevención de daño antijuridico debidamente formulada y aprobada; teniendo en cuenta lo expuesto, se solicitó a la Oficina Juridica del Ministerio de Comercio Industria y Turimo ajuste en el indicador y las metas mediante comunicación remitida el dia 9 de Febrero de 2024. A la espera de respuesta por parte del Ministerio. Se adjuntan evidencias.</t>
  </si>
  <si>
    <t xml:space="preserve">ARTESANIAS DE COLOMBIA S.A -BIC  solicitó a la Oficina Jurídica del Ministerio de Comercio Industria y Turismo ajuste en el indicador, mediante comunicación remitida el día 9 de Febrero de 2024. A la espera de respuesta por parte del Ministerio.  Adicionalmente el  los funcionarios de Planta del proceso de Gestión Legal, los  apoderados externos y el rol de jefe juridico, enlace de pagos y coordinador Financiero realizaron las capacitaciones referente a los roles en el Ekogui. Se adjunta evidencias </t>
  </si>
  <si>
    <t>Se continua la emisión de comunicación a través d ediferentes canales acorde a las directrices de manejo d eimagen y plan de medio de prsidencia, así: 
Boletínes : https://drive.google.com/drive/u/0/folders/1W8kFaAq49uHXvupDWx33-Q7NFkoqxlB_   Día de la Mujer (08/03/24
https://docs.google.com/spreadsheets/d/1KFZN1_hkOcASwK2avsesjrq4vLvcZ1wI/edit#gid=1761046647
Gobierno con el Pueblo región Caribe (18/03/24)
https://docs.google.com/spreadsheets/d/1pzjdhQ3FxKliYz5YKsfmvjkKc9Qx1O_x/edit#gid=1761046647
Día del Artesano (19/03/24)
https://docs.google.com/spreadsheets/d/1bsSORSNyXEL2LBQNbjCsvf_1Kc_JsK8e/edit#gid=1761046647
Semana Santa (23-03-24  / 29-03-24 )
https://docs.google.com/spreadsheets/d/1yIRlpHkCfHbLGdWH_6vBf-J4f2x302Y9/edit#gid=1761046647
Colombia Productiva 
https://docs.google.com/document/d/1Htby4k1pbr3ChCG8wi0FZ-hFPBZkBwxm2qxiY6bBSsM/edit</t>
  </si>
  <si>
    <t>A M3 se realizó las actividades de préstamos de documentos por correo electrónico; se realizó reuniones con el proveedor de Infométrika para la instalación y parametrización del nuevo Sistema de Gestión de Documentos Electrónicos de Archivo, se está realizando la validación de información de los inventarios del archivo central y del proveedor de custodia del archivo. Adicionalmente, se realizó verificación de los informes del proveedor de custodia de TANDEM sobre las condiciones ambientales validando que cumplan con la conservación del acervo documental de la entidad</t>
  </si>
  <si>
    <t>Durante marzo se facilitaron ingresos a los artesanos por valor de $566.615.409, que sumado a los $939.075.138, evidencia un total de $1.505.690.547, representando un avance sobre la meta del año del 3,48%. En el mes de marzo el aporte a estos ingresos corresponde a: Ingresos por participación en ferias y eventos regionales e internacionales $105.401.000 (Incluye ingresos por ferias de febrero que la corte anterior no alcanzaron a ser reportados por $8.083.000); ingresos por oportunidades comerciales a los artesanos $16.885.000; ingresos a los artesanos por comercialización en Artesanías de Colombia $444.329.409.</t>
  </si>
  <si>
    <t xml:space="preserve">En el mes de marzo no se produjeron retiros de funcionarios, por lo tanto no hubo aplicación del formato. Se aplicó a funcionario que se retiró a finales de febrero, el formato estandarizado. Completando el 100% de retiros con la aplicación del mismo. </t>
  </si>
  <si>
    <t>Durante el mes de febrero se dio inicio a la búsqueda de profesionales con experiencia especifica en la implementación de las políticas d relacionamiento y el diseño de un modelo como tal. Se validaron algunas HV y se definió la contratación en el mes de marzo, iniciando así su proceso contractual. La última semana hábil de marzo quedaron aprobados los documentos de este proceso contractual, y se espera iniciar el trabajo con esta persona en el mes de abril; quien dentro de sus obligaciones tienen contemplado el diagnóstico y el ajuste de este plan según los resultados del mismo. El plan formulado en el mes de enero ya cuenta con avance en actividades como: Publicación del informe de gestión aprobado por la Asamblea y planeación estratégica con resultados y metas de la vigencia. En abril apertura de foros.  Se realiza la publicación del informe de rendición de cuentas en materia de Paz de la vigencia 2023, de acuerdo al calendario establecido: https://artesaniasdecolombia.com.co/PortalAC/C_nosotros/estrategia-rendicion-de-cuentas_5589
Se anexa plan con su avance M3</t>
  </si>
  <si>
    <t>ABRIL DE 2024</t>
  </si>
  <si>
    <t>A 30 de abril de 2024, se encuentran en proceso varias iniciativas que impactan la estrategia de internacionalización de la artesanía. Estas incluyen:
* Negocios Internacionales: En tránsito tres negocios por un valor de 45.000 USD.
Logística para dos ferias internacionales: En proceso para participar en:
* FIACI (Feria Internacional de Arte Contemporáneo) en Santo Domingo del 30 de abril al 12 de mayo. Esta primera edición reunirá a exponentes del arte contemporáneo global. Se exhibirán artesanías emblemáticas de Colombia, buscando enaltecer la riqueza cultural y el legado artesanal colombiano en el ámbito internacional.
* Folkart en Nuevo México, Estados Unidos, del 9 al 16 de julio. La 20ª edición del Folkart International Market (IFAM 2024) es uno de los tres mercados artesanales más importantes de EE. UU., ofreciendo una plataforma para promocionar y comercializar las artesanías colombianas. Además, facilita establecer relaciones comerciales duraderas, fortaleciendo los lazos entre artesanos y compradores internacionales.
Grupos artesanales participantes: Chipuelo Oriente (Tolima): Cerámica negra. // Antonila Ramos (Amazonas): Muñecos de pelazón // Crucelina Chocho (Chocó): Cestería en Werregue.</t>
  </si>
  <si>
    <t>En el mes de abril se iniciaron las entrevistas para el material a usar en las siguientes  rutas a fortalecer en 2024: Atlántico  y Guajira. Para cada una de estas rutas, se inició con el proceso de investigación tanto de comidas tradicionales y bocados típicos como de lugares y atractivos turísticos naturales y culturales. En el mes de abril el fotógrafo del proyecto viajó a las rutas de Nariño, Putumayo y La Guajira para la toma de fotografías y videos de dichas rutas.  Las 32 rutas vigentes se mantienen en funcionamiento: https://colombiaartesanal.com.co/</t>
  </si>
  <si>
    <t>Durante el mes de abril se facilitaron ingresos a los artesanos colombianos por valor de $200.097.541, que sumado a los $1.505.690.547, evidencia un total de $1.705.788.088, representando un avance sobre la meta del año del 3,48%. En el mes de abril el aporte a estos ingresos corresponde a: Ingresos por participación en ferias y eventos regionales e internacionales $7.606.000; ingresos por oportunidades comerciales a los artesanos $18.438.000; ingresos a los artesanos por comercialización en Artesanías de Colombia $174.053.541,2</t>
  </si>
  <si>
    <t>En el mes de abril  se produjo el retiro de un funcionario, que diligenció y entregó el formato de gestión de conocimiento respectivo.</t>
  </si>
  <si>
    <t>En abril se continúo con el levantamiento del documento técnico que soporta el análisis de la propuesta de rediseño organizacional y estamos atentos a nuevos lineamientos del DAFP y DAPRE</t>
  </si>
  <si>
    <t xml:space="preserve">ARTESANIAS DE COLOMBIA S.A -BIC  solicitó a la Oficina Jurídica del Ministerio de Comercio Industria y Turismo ajuste en el indicador, mediante comunicación remitida el día 9 de Febrero de 2024. A la espera de respuesta por parte del Ministerio.  Adicionalmente los funcionarios de Planta del proceso de Gestión Legal asistieron a las capacitaciones citadas por la Agencia Nacional de Defensa Juridica del Estado. Se adjunta evidencias </t>
  </si>
  <si>
    <t>Se continúa la emisión de comunicación a través de diferentes canales acorde a las directrices de manejo de imagen y plan de medio de Presidencia, así:
* Día de la Memoria y Solidaridad con las víctimas del Conflicto Armado (9 de abril)
https://docs.google.com/spreadsheets/d/1ezsE32dqcbxFr1_xF70axhCI4mvVBQdY/edit?usp=sharing&amp;ouid=112894542449865616514&amp;rtpof=true&amp;sd=true
* Parrilla Ahorro, Agua y energía (16 de Abril) #CierraLaLLaveYApagaLaLuz
https://docs.google.com/spreadsheets/d/1JmNqolEU2uVu4Jnnh1yHHnra5si-j2I3/edit?usp=sharing&amp;ouid=112894542449865616514&amp;rtpof=true&amp;sd=true
*Logros y avances de la Entidad (21 de Abril)
https://docs.google.com/spreadsheets/d/1ezsE32dqcbxFr1_xF70axhCI4mvVBQdY/edit?usp=sharing&amp;ouid=112894542449865616514&amp;rtpof=true&amp;sd=true
*Sinergia 1M Por nuestros derechos – Día del Trabajador  (30 Abril – 02 de mayo)
https://docs.google.com/spreadsheets/d/1JmNqolEU2uVu4Jnnh1yHHnra5si-j2I3/edit?usp=sharing&amp;ouid=112894542449865616514&amp;rtpof=true&amp;sd=true</t>
  </si>
  <si>
    <t>Durante el mes de abril se adelantó el proceso de caracterización psicosocial en los siguientes departamentos: Bogotá, Bolívar, Cauca, Cesar, Choco, Córdoba, Nariño, Norte de Santander, Meta, Santander, Sucre, Tolima, Valle del Cauca y Vichada. Además de esto, se desarrollaron protocolos de abordaje frente a las problemáticas psicosociales identificadas en los y las artesanas de los siguientes departamentos: Bogotá, Bolívar, Boyacá, Cauca, Meta, Nariño, Sucre, Tolima y Valle del Cauca. A través de estas actividades y en lo corrido del año se ha logrado brindar  atención directa  a un total de 1.608 personas hasta el mes de abril de 2024, lo que significa un total de 4.824 personas impactadas a través de la estrategia.</t>
  </si>
  <si>
    <t>ARTESANIAS DE COLOMBIA S.A -BIC para la vigencia 2024 y 2025 ya cuenta con la política de prevención de daño antijuridico debidamente formulada y aprobada; teniendo en cuenta lo expuesto, se solicitó a la Oficina Jurídica del Ministerio de Comercio Industria y Turismo ajuste en el indicador y las metas mediante comunicación remitida el día 9 de Febrero de 2024. A la espera de respuesta por parte del Ministerio. Se adjuntan evidencias.</t>
  </si>
  <si>
    <t>El profesional que apoyará la definición e implementación del modelo de relacionamiento con la ciudadanía inició su contrato durante abril. Las tareas iniciales han estado orientadas a levantar un diagnóstico de las políticas asociadas, esto incluye la de participación ciudadana. Se han revisado los avances en cuanto a los conversatorios territoriales a mayo se espera tener resultados. Así mismo se dio inicio a la documentación del programa de transparencia y ética pública. Se continua con la iniciativa de apretura de foros de participación a través del portal. Se abrieron tres relacionados con: Percepción evento día artesano, Informe de gestión de la entidad y opiniones sobre el plan de acción 2024. 
Una vez sea concluido el diagnóstico se reformulará el plan vigente el cual cuenta con un avance del 18,5% esto es un 100% de cumplimiento de lo programado inicialmente hasta Abril. Se anexa plan con su avance, el cual hace parte del PAAC</t>
  </si>
  <si>
    <t>A M4 se realizó las actividades de préstamos de documentos por correo electrónico; se realizó pruebas de radicación de entrada en el nuevo Sistema de Gestión de Documentos Electrónicos de Archivo, se está realizando la validación de información de los inventarios del archivo central y del proveedor de custodia del archivo, adicionalmente se realizó reunión con PIGA para validar el proceso de destrucción de los documentos de eliminación que fueron aprobados por el comité de institucional de Gestión y desempeño.</t>
  </si>
  <si>
    <t>MAYO DE 2024</t>
  </si>
  <si>
    <t xml:space="preserve">A 31 de mayo de 2024, se encuentran en proceso varias iniciativas que impactan la estrategia de internacionalización de la artesanía. Estas incluyen:
* Negocios Internacionales: En tránsito tres negocios potenciales 
* Gestión logística para participación en ferias internacionales. 
Se espera en el mes de junio reportar avances. 
A la feria FIACI no fue posible la participación. </t>
  </si>
  <si>
    <t>Durante el mes de mayo se facilitaron ingresos a los artesanos colombianos por valor de $245.329.231, que sumado a los $1.705.788.088, evidencia un total de $1.951.117.319, representando un avance sobre la meta del año del 4,51% (Meta: $43.246MM). En el mes de mayo el aporte a estos ingresos corresponde a: Ingresos por participación en ferias y eventos regionales e internacionales $52.872.000; ingresos por oportunidades comerciales a los artesanos $19.497.500; ingresos a los artesanos por comercialización en Artesanías de Colombia $172.959.731.</t>
  </si>
  <si>
    <t>Se realizó un análisis gerencial de la solicitud de modificación de planta y estructura de la Entidad y se levantó documento técnico para solicitud de autorización de inicio del proceso a Ministerio de Comercio, Industria y Turismo como cabeza del sector</t>
  </si>
  <si>
    <t>ARTESANIAS DE COLOMBIA S.A -BIC para la vigencia 2024 y 2025 ya cuenta con la politica de prevención de daño antijuridico debidamente formulada y aprobada; teniendo en cuenta lo expuesto, se solicitó a la Oficina Juridica del Ministerio de Comercio Industria y Turimo ajuste en el indicador y las metas mediante comunicación remitida el dia 9 de Febrero de 2024 y  reiteración oficio de fecha 20 de Mayo de 2024 radicado radicado 1-2024-018573. A la espera de respuesta por parte del Ministerio. Se adjuntan evidencias.</t>
  </si>
  <si>
    <t xml:space="preserve">ARTESANIAS DE COLOMBIA S.A -BIC  solicitó a la Oficina Jurídica del Ministerio de Comercio Industria y Turismo ajuste en el indicador, mediante comunicación remitida el día 9 de Febrero de 2024 y reiteración oficio de fecha 20 de Mayo de 2024 radicado radicado 1-2024-018573. A la espera de respuesta por parte del Ministerio.  Adicionalmente los funcionarios de Planta del proceso de Gestión Legal asistieron a las capacitaciones citadas por la Agencia Nacional de Defensa Juridica del Estado. Se adjunta evidencias </t>
  </si>
  <si>
    <t>A M5 se continuó con las actividades de préstamos de documentos por correo electrónico; se realizó pruebas de radicación de entrada en el SGDEA, ajustando rótulos y parametrización de tipos documentales, se está realizando la validación de información de los inventarios del archivo central y del proveedor de custodia del archivo, adicionalmente se realizó la publicación en SECOP II para la invitación a la aplicación de las TVD.</t>
  </si>
  <si>
    <t>En el mes de mayo se realizó la selección y luego las entrevistas de los artesanos seleccionados en los departamentos de Cundinamarca y Antioquia. Así mismo el fotógrafo viajó a los departamentos de Atlántico y Guajira para hacer la toma de fotografías de los artesanos seleccionados, atractivos turísticos culturales y platos tradicionales y bocados típicos. Todo este proceso de construcción de las rutas se hace con el apoyo de los equipos regionales y las gobernaciones y alcaldías de los departamentos y municipios. Las 32 rutas vigentes se mantienen en funcionamiento: https://colombiaartesanal.com.co/</t>
  </si>
  <si>
    <t xml:space="preserve">Se continúa la emisión de comunicación a través de diferentes canales acorde a las directrices de manejo de imagen y plan de medio de Presidencia, así:
* Sinergia 1M Por nuestros derechos – Día del Trabajador (01 mayo) https://drive.google.com/drive/folders/1CNW4W85m83MCzIxbuje1soU_yTKyeGUJ?usp=sharing
* Sinergia 60 años de Artesanías de Colombia (06 de Mayo) 
https://drive.google.com/drive/folders/1CNW4W85m83MCzIxbuje1soU_yTKyeGUJ?usp=sharing
* Sinergia Gobierno por los barrios. (03 de Mayo) 
https://drive.google.com/drive/folders/1CNW4W85m83MCzIxbuje1soU_yTKyeGUJ?usp=sharing
*Sinergia Biodiversidad (22 de mayo)
https://drive.google.com/drive/folders/1CNW4W85m83MCzIxbuje1soU_yTKyeGUJ?usp=sharing
*Sinergia cambio por la vejez (30 de Mayo)
https://drive.google.com/drive/folders/1CNW4W85m83MCzIxbuje1soU_yTKyeGUJ?usp=sharing
</t>
  </si>
  <si>
    <t xml:space="preserve">Se presentó caída del fluido eléctrico en todo el sector de las Aguas, donde se ubica la sede de la entidad, por fallos técnicos del proveedor del servicio, que se logró superar a tiempo para no afectar la operación de la entidad, la cual solo correspondía a las tiendas promocionales, considerando que el fallo se dio un día sábado. Se anexa informe sobre gestión realizada y mejoras detectadas a implementar, para seguir garantizando la continuidad del negocio. </t>
  </si>
  <si>
    <t xml:space="preserve">Se llevaron a cabo mesas de trabajo con los líderes de proceso misionales, con quienes se definieron los instrumentos y mecanismos para recolección de información y soportes de los espacios definidos para generar participación ciudadana. Se ha programado reunión para el mes de junio, para que se definan mejoras en cuanto a las iniciativas de rendición de cuentas, esto acorde a los resultados del diagnóstico en proceso. Se presenta en el mes de mayo borrador del Programa de Transparencia y ética Pública y se programan mesas de trabajo para actualizar los planes que operacionalizarán el Programa según lo allí documentado. </t>
  </si>
  <si>
    <t>Frente al mes de mayo de la presente la vigencia, desde la estrategia de gestión social integral se adelantó el proceso de caracterización psicosocial, así mismo, se desarrollaron los protocolos de abordaje psicosocial en los siguientes departamentos: Bogotá, Atlántico, Vichada, Guajira, Santander, Norte de Norte, Cauca, Bolívar, Putumayo, Vaupés, Cesar, Arauca, Antioquia, Caquetá y Guainía. Estas actividades se adelantaron en el marco de las brigadas de gestión social integral, donde participaron otros componentes, como el de diseño y comercial. Al corte se ha logrado beneficiar a 3.788 artesanos a través de la estrategia de gestión social integral impactando a 11.364 personas.</t>
  </si>
  <si>
    <t>JUNIO DE 2024</t>
  </si>
  <si>
    <t>Durante el mes de junio se facilitaron ingresos a los artesanos colombianos por valor de $378.566.953, que sumado a la fecha, se evidencia un total de $2.317.399.272, representando un avance sobre la meta del año del 5,36% (Meta: $43.246MM). En el mes de junio el aporte a estos ingresos corresponde a: Ingresos por participación en ferias y eventos regionales e internacionales $16.159.000; ingresos a los artesanos por comercialización en Artesanías de Colombia $362.407.953.</t>
  </si>
  <si>
    <t xml:space="preserve">A 30 de junio de 2024, se ha participado internacionalmente en dos eventos de carácter internacional, así:
*Feria Internacional de Turismo Fitur realizado del 24 al 28 de enero de 2024 en la ciudad de Madrid España, a este evento se llevó artesanía de 15 artesanos colombianos, 6 regiones geográficas de Colombia, 32 departamentos; 112 referencias y 5 citas de negocios en el marco de LIVECONNECT de IFEMA
*Del 11 al 15 de junio de 2024, en el marco de la Conmemoración de los 150 años de las relaciones bilaterales entre El Reino de Suecia y La República de Colombia, se exhibió y promocionó la artesania de Colombia de 25 artesanos, de seis regiones geograficas con 112 referencias; lo que permitió promocionar y visibilizar la artesania colombiana y enfocarla a nuevas oportunidades comerciales.
En total los artesanos beneficiados han sido 30, teniendo en cuenta que 5 han podido ser beneficarios de ambos espacios de promocion internacional. </t>
  </si>
  <si>
    <t>CUMPLIMIENTO Q2</t>
  </si>
  <si>
    <t xml:space="preserve">En el mes Junio se han realizado caracterizaciones  y protocolos de abordaje psicosocial dentro del ejercicio de atencion de la gestion social integral y las brigadas desarrolladas en los territorios. Atenciones realizadas en para este mes en los departamentos de: Choco, Quindío, Guainía, Cauca y Meta. A corte se han logrado beneficiar a 6.250 artesanos por medio de la estrategia de gestion social integral impactando a un total de 18.750 personas. </t>
  </si>
  <si>
    <t>Se recibió por parte del MinCIT, el oficio relacionado con el rediseño institucional con ajustes y comentarios para continuar con el proceso</t>
  </si>
  <si>
    <t>En el mes de junio no se presentaron retiros de funcionarios, por lo tanto no hubo aplicación de formato.</t>
  </si>
  <si>
    <t>Fue documentado el Programa de transparencia y ética en lo público PTEP, el cual incluye como anexo la consolidación de los planes que operacionalizan el mismo, uno de los cuales (componente 6) es el de participación y rendición de cuentas. El mismo fue actualizado frente al resultado del diagnostico relaziado, e inlcuyó acciones orientadas a mejorar las iniciativas de rendición de cuentas. Se llevaron a cabo mesas d etrabajo para concretar estas nuevas acciones y el programa fue consturido d emanera participativa con funcionarios de la entidad. El plan cuenta con un avance del 50,5% que sobre el 30% esperado para la vigencia equivale a un 15,2%</t>
  </si>
  <si>
    <t>ARTESANIAS DE COLOMBIA S.A -BIC para la vigencia 2024 y 2025 ya cuenta con la politica de prevención de daño antijuridico debidamente formulada y aprobada; teniendo en cuenta lo expuesto, se solicitó a la Oficina Juridica del Ministerio de Comercio Industria y Turismo ajuste en el indicador y las metas mediante comunicación remitida el dia 9 de Febrero de 2024 y  reiteración oficio de fecha 20 de Mayo de 2024 radicado radicado 1-2024-018573. A la espera de respuesta por parte del Ministerio. Se adjuntan evidencias.</t>
  </si>
  <si>
    <t xml:space="preserve">ARTESANIAS DE COLOMBIA S.A -BIC  solicitó a la Oficina Jurídica del Ministerio de Comercio Industria y Turismo ajuste en el indicador, mediante comunicación remitida el día 9 de Febrero de 2024 y reiteración oficio de fecha 20 de Mayo de 2024 radicado radicado 1-2024-018573. A la espera de respuesta por parte del Ministerio.  Adicionalmente los funcionarios de planta Santa Giron, Juan Murcia y Julie Garcia   del proceso de Gestión Legal asistieron a las capacitaciones citadas por la Agencia Nacional de Defensa Juridica del Estado. Se adjunta evidencias. </t>
  </si>
  <si>
    <t>REFORMA LABORAL 
https://docs.google.com/spreadsheets/d/1RO3Z04MUjFRNmD8dQEgl5rTqvfzn9INO/edit?gid=422617628#gid=422617628
#DíaDeLaProductividad (20 DE JUNIO)
https://docs.google.com/spreadsheets/d/1T80OdBN4mntPtOTUfb6y11s8TXdw96g3LlEv4j15sJI/edit?gid=273523796#gid=273523796
REFORMA PENSIONAL IMPULSADA POR EL #GOBIERNODELCAMBIO #PensionarseUnaRealidad.
https://docs.google.com/spreadsheets/d/1lXEyeVW9XBM4qGJXWaqJ7V0SupKQ27cE/edit?gid=843239714#gid=843239714
SINERGIA: DÍA INTERNACIONAL DEL ORGULLO LGTBI (28 DE JUNIO)
https://drive.google.com/drive/folders/1jyZwcUGovyYQFFrgjKI4rEKJFg95wU2v?usp=sharing</t>
  </si>
  <si>
    <t>Se presentó indisponibilidad en el servicio de Internet, contratado con el IPS CLARO COLOMBIA, para la informatización vía remota de los procesos del nuevo almacén de Zipaquirá. Se gestiono de manera inmediata y se aplico lo que se ha estandarizado para estos casos en las tiendas (uso celular). Ver anexo</t>
  </si>
  <si>
    <t>A M6 se continuó con las actividades de préstamos de documentos por correo electrónico; se está realizando la validación de información de los inventarios del archivo central y del proveedor de custodia del archivo, adicionalmente se cargo el informe de evaluación de proveedores invitación a la aplicación de las TVD.  En cuanto a la implementación del SGDEA se está adelantando la validación de la migración de expedientes y radicados de las vigencias 2020 - 2024; se inició la  validación no satisfactoria de una pequeña muestra, también queda faltando el ajuste de las incidencias por parte del proveedor; una vez aprobada esta primera prueba, se debe solicitar el cargue de la totalidad de la migración y realizar la verificación de por lo menos el 40% de los documentos.  Realizar ajustes solicitados para la radicación de salida, entrada e internas, relacionadas con el remitente.  Con estas actividades aprobadas, se podría salir a producción con el módulo de radicación el cual corresponde al primer hito del proyecto.  El segundo hito aún pendiente corresponde a la implementación del flujo de PQRs y memorando interno y la integración del gestor documental con SEVEN, KACTUS, Isolucion.  El tercer y último hito corresponde a la generación de expedientes de forma automática en el gestor documental a partir de la documentación generada por SEVEN con el cumplimiento de los requisitos del MOREQ.</t>
  </si>
  <si>
    <t>En el mes de junio  se realizó la selección y luego las entrevistas de los artesanos seleccionados en el departamento de Boyacá . Así mismo el fotógrafo viajó a los departamentos de Cundinamarca y Antioquia para hacer la toma de fotografías de los artesanos seleccionados, atractivos turísticos culturales y platos tradicionales y bocados típicos. Todo este proceso de construcción de las rutas se hace con el apoyo de los equipos regionales y las gobernaciones y alcaldías de los departamentos y municipios. Al mes de Junio se han realizados y fortalecido 6 rutas turísticas artesanales, que se suman a las 32 rutas turísticas que teníamos en el 2023. Las rutas vigentes se mantienen en funcionamiento: https://colombiaartesanal.com.co/</t>
  </si>
  <si>
    <t>Pilar Castro</t>
  </si>
  <si>
    <r>
      <rPr>
        <b/>
        <sz val="12"/>
        <color rgb="FFFF0000"/>
        <rFont val="Calibri"/>
        <family val="2"/>
      </rPr>
      <t>25000</t>
    </r>
    <r>
      <rPr>
        <b/>
        <sz val="12"/>
        <color rgb="FF0070C0"/>
        <rFont val="Calibri"/>
        <family val="2"/>
      </rPr>
      <t xml:space="preserve">
24300</t>
    </r>
  </si>
  <si>
    <t>No. De artesanos (atenciones) beneficiados con la estrategia de internacionalización</t>
  </si>
  <si>
    <t>No de Rutas turísticas artesanales creadas y fortalecidas</t>
  </si>
  <si>
    <t>Rutas turísticas artesanales  creadas y fortalecidas</t>
  </si>
  <si>
    <r>
      <t xml:space="preserve">Numero de rutas en el mapa "Colombia Artesanal" </t>
    </r>
    <r>
      <rPr>
        <b/>
        <sz val="11"/>
        <color rgb="FF00B050"/>
        <rFont val="Calibri"/>
        <family val="2"/>
      </rPr>
      <t xml:space="preserve"> </t>
    </r>
    <r>
      <rPr>
        <b/>
        <sz val="11"/>
        <color rgb="FF0070C0"/>
        <rFont val="Calibri"/>
        <family val="2"/>
      </rPr>
      <t>creadas y fortalecidas</t>
    </r>
  </si>
  <si>
    <t>Política de Prevención del Daño Antijurídico  implementada</t>
  </si>
  <si>
    <t>Cumplimiento de los indicadores de la política de prevención de daño antijurídico 2024 - 2025</t>
  </si>
  <si>
    <t>Mide el cumplimiento de los indicadores defiido en la politica formulada en 2023 con vigencia 2024 - 2025</t>
  </si>
  <si>
    <t>Soportes de cumplimiento de los indicadores definidos</t>
  </si>
  <si>
    <t>Número de funcionarios del equipo jurídico capacitados con los cursos que disponga la ANDJE / Número de funcionarios del equipo jurídico de la entidad *100</t>
  </si>
  <si>
    <t>Mide la cobertura de capacitaciones del equipo juridico</t>
  </si>
  <si>
    <t xml:space="preserve">En el mes de mayo no se produjeron retiros de funcionarios, por lo tanto no hubo aplicación del formato. El avance es acumulado de lo corrido del año Se anexa soporte de formato diligenciado en el mes de abril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</si>
</sst>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_-&quot;$&quot;\ * #,##0_-;\-&quot;$&quot;\ * #,##0_-;_-&quot;$&quot;\ * &quot;-&quot;??_-;_-@_-"/>
    <numFmt numFmtId="165" formatCode="_-* #,##0_-;\-* #,##0_-;_-* &quot;-&quot;??_-;_-@_-"/>
    <numFmt numFmtId="166" formatCode="#,##0_ ;\-#,##0\ "/>
    <numFmt numFmtId="167" formatCode="#,##0.00_ ;\-#,##0.00\ "/>
    <numFmt numFmtId="168" formatCode="0.0%"/>
    <numFmt numFmtId="169" formatCode="_-&quot;$&quot;\ * #,##0.0_-;\-&quot;$&quot;\ * #,##0.0_-;_-&quot;$&quot;\ * &quot;-&quot;??_-;_-@_-"/>
  </numFmts>
  <fonts count="34" x14ac:knownFonts="1">
    <font>
      <sz val="11"/>
      <color rgb="FF000000"/>
      <name val="Calibri"/>
      <family val="2"/>
      <charset val="1"/>
    </font>
    <font>
      <sz val="11"/>
      <color theme="1"/>
      <name val="Calibri"/>
      <family val="2"/>
      <scheme val="minor"/>
    </font>
    <font>
      <b/>
      <sz val="11"/>
      <color rgb="FFFFFFFF"/>
      <name val="Calibri"/>
      <family val="2"/>
      <charset val="1"/>
    </font>
    <font>
      <sz val="11"/>
      <color rgb="FF0D0D0D"/>
      <name val="Calibri"/>
      <family val="2"/>
    </font>
    <font>
      <sz val="11"/>
      <name val="Calibri"/>
      <family val="2"/>
    </font>
    <font>
      <sz val="11"/>
      <color rgb="FF000000"/>
      <name val="Calibri"/>
      <family val="2"/>
    </font>
    <font>
      <i/>
      <sz val="11"/>
      <color rgb="FF000000"/>
      <name val="Calibri"/>
      <family val="2"/>
    </font>
    <font>
      <i/>
      <sz val="11"/>
      <name val="Calibri"/>
      <family val="2"/>
    </font>
    <font>
      <sz val="9"/>
      <color indexed="81"/>
      <name val="Tahoma"/>
      <family val="2"/>
    </font>
    <font>
      <b/>
      <sz val="9"/>
      <color indexed="81"/>
      <name val="Tahoma"/>
      <family val="2"/>
    </font>
    <font>
      <b/>
      <sz val="12"/>
      <name val="Calibri"/>
      <family val="2"/>
    </font>
    <font>
      <sz val="11"/>
      <color rgb="FF000000"/>
      <name val="Calibri"/>
      <family val="2"/>
      <charset val="1"/>
    </font>
    <font>
      <b/>
      <sz val="11"/>
      <color rgb="FF0070C0"/>
      <name val="Calibri"/>
      <family val="2"/>
    </font>
    <font>
      <b/>
      <sz val="12"/>
      <color rgb="FF0070C0"/>
      <name val="Calibri"/>
      <family val="2"/>
    </font>
    <font>
      <b/>
      <sz val="10"/>
      <name val="Calibri"/>
      <family val="2"/>
    </font>
    <font>
      <b/>
      <sz val="10"/>
      <color rgb="FFFFFFFF"/>
      <name val="Calibri"/>
      <family val="2"/>
      <charset val="1"/>
    </font>
    <font>
      <sz val="10"/>
      <color rgb="FF0070C0"/>
      <name val="Calibri"/>
      <family val="2"/>
    </font>
    <font>
      <b/>
      <sz val="10"/>
      <color rgb="FF0070C0"/>
      <name val="Calibri"/>
      <family val="2"/>
    </font>
    <font>
      <b/>
      <sz val="11"/>
      <color theme="1"/>
      <name val="Calibri"/>
      <family val="2"/>
    </font>
    <font>
      <sz val="11"/>
      <color theme="1"/>
      <name val="Calibri"/>
      <family val="2"/>
    </font>
    <font>
      <sz val="10"/>
      <name val="Calibri"/>
      <family val="2"/>
    </font>
    <font>
      <b/>
      <i/>
      <u/>
      <sz val="10"/>
      <color rgb="FF0070C0"/>
      <name val="Calibri"/>
      <family val="2"/>
    </font>
    <font>
      <sz val="10"/>
      <color rgb="FF00B050"/>
      <name val="Calibri"/>
      <family val="2"/>
    </font>
    <font>
      <b/>
      <sz val="10"/>
      <color rgb="FF00B050"/>
      <name val="Calibri"/>
      <family val="2"/>
    </font>
    <font>
      <b/>
      <sz val="11"/>
      <color rgb="FF00B050"/>
      <name val="Calibri"/>
      <family val="2"/>
    </font>
    <font>
      <sz val="11"/>
      <color rgb="FF00B050"/>
      <name val="Calibri"/>
      <family val="2"/>
    </font>
    <font>
      <sz val="11"/>
      <color rgb="FF0070C0"/>
      <name val="Calibri"/>
      <family val="2"/>
    </font>
    <font>
      <b/>
      <sz val="12"/>
      <color rgb="FF00B050"/>
      <name val="Calibri"/>
      <family val="2"/>
    </font>
    <font>
      <b/>
      <sz val="16"/>
      <color rgb="FF00B050"/>
      <name val="Calibri"/>
      <family val="2"/>
    </font>
    <font>
      <b/>
      <sz val="10"/>
      <color theme="1"/>
      <name val="Calibri"/>
      <family val="2"/>
    </font>
    <font>
      <b/>
      <sz val="12"/>
      <color rgb="FFFF0000"/>
      <name val="Calibri"/>
      <family val="2"/>
    </font>
    <font>
      <sz val="10"/>
      <color theme="1"/>
      <name val="Calibri"/>
      <family val="2"/>
    </font>
    <font>
      <sz val="9"/>
      <color theme="1"/>
      <name val="Calibri"/>
      <family val="2"/>
    </font>
    <font>
      <b/>
      <u/>
      <sz val="10"/>
      <color theme="1"/>
      <name val="Calibri"/>
      <family val="2"/>
    </font>
  </fonts>
  <fills count="15">
    <fill>
      <patternFill patternType="none"/>
    </fill>
    <fill>
      <patternFill patternType="gray125"/>
    </fill>
    <fill>
      <patternFill patternType="solid">
        <fgColor rgb="FF4472C4"/>
        <bgColor rgb="FF666699"/>
      </patternFill>
    </fill>
    <fill>
      <patternFill patternType="solid">
        <fgColor rgb="FFED7D31"/>
        <bgColor rgb="FFFF8080"/>
      </patternFill>
    </fill>
    <fill>
      <patternFill patternType="solid">
        <fgColor rgb="FF70AD47"/>
        <bgColor rgb="FF339966"/>
      </patternFill>
    </fill>
    <fill>
      <patternFill patternType="solid">
        <fgColor rgb="FFFFFFFF"/>
        <bgColor rgb="FF000000"/>
      </patternFill>
    </fill>
    <fill>
      <patternFill patternType="solid">
        <fgColor rgb="FFF2F2F2"/>
        <bgColor rgb="FF000000"/>
      </patternFill>
    </fill>
    <fill>
      <patternFill patternType="solid">
        <fgColor rgb="FFFFFF0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FFFF00"/>
        <bgColor rgb="FF000000"/>
      </patternFill>
    </fill>
    <fill>
      <patternFill patternType="solid">
        <fgColor rgb="FF00B0F0"/>
        <bgColor indexed="64"/>
      </patternFill>
    </fill>
    <fill>
      <patternFill patternType="solid">
        <fgColor rgb="FF00FF00"/>
        <bgColor indexed="64"/>
      </patternFill>
    </fill>
    <fill>
      <patternFill patternType="solid">
        <fgColor rgb="FFFF0000"/>
        <bgColor indexed="64"/>
      </patternFill>
    </fill>
    <fill>
      <patternFill patternType="solid">
        <fgColor rgb="FFFFFF00"/>
        <bgColor rgb="FF666699"/>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6">
    <xf numFmtId="0" fontId="0" fillId="0" borderId="0"/>
    <xf numFmtId="43" fontId="11" fillId="0" borderId="0" applyFont="0" applyFill="0" applyBorder="0" applyAlignment="0" applyProtection="0"/>
    <xf numFmtId="44" fontId="11" fillId="0" borderId="0" applyFont="0" applyFill="0" applyBorder="0" applyAlignment="0" applyProtection="0"/>
    <xf numFmtId="42" fontId="11" fillId="0" borderId="0" applyFont="0" applyFill="0" applyBorder="0" applyAlignment="0" applyProtection="0"/>
    <xf numFmtId="9" fontId="11" fillId="0" borderId="0" applyFont="0" applyFill="0" applyBorder="0" applyAlignment="0" applyProtection="0"/>
    <xf numFmtId="0" fontId="1" fillId="0" borderId="0"/>
  </cellStyleXfs>
  <cellXfs count="297">
    <xf numFmtId="0" fontId="0" fillId="0" borderId="0" xfId="0"/>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wrapText="1"/>
    </xf>
    <xf numFmtId="0" fontId="4" fillId="5" borderId="1" xfId="0" applyFont="1" applyFill="1" applyBorder="1" applyAlignment="1">
      <alignment horizontal="center" vertical="center" wrapText="1"/>
    </xf>
    <xf numFmtId="9" fontId="4" fillId="0" borderId="1" xfId="0" applyNumberFormat="1" applyFont="1" applyBorder="1" applyAlignment="1">
      <alignment horizontal="center" vertical="center" wrapText="1"/>
    </xf>
    <xf numFmtId="9"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9" fontId="5" fillId="5" borderId="1" xfId="0" applyNumberFormat="1" applyFont="1" applyFill="1" applyBorder="1" applyAlignment="1">
      <alignment horizontal="center" vertical="center" wrapText="1"/>
    </xf>
    <xf numFmtId="9" fontId="4" fillId="0" borderId="1" xfId="0" applyNumberFormat="1" applyFont="1" applyBorder="1" applyAlignment="1">
      <alignment horizontal="center" vertical="center"/>
    </xf>
    <xf numFmtId="0" fontId="3" fillId="6"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9" fontId="4" fillId="6" borderId="1" xfId="0" applyNumberFormat="1" applyFont="1" applyFill="1" applyBorder="1" applyAlignment="1">
      <alignment horizontal="center" vertical="center" wrapText="1"/>
    </xf>
    <xf numFmtId="0" fontId="5" fillId="0" borderId="1" xfId="0" quotePrefix="1" applyFont="1" applyBorder="1" applyAlignment="1">
      <alignment horizontal="center" vertical="center" wrapText="1"/>
    </xf>
    <xf numFmtId="0" fontId="7" fillId="0" borderId="1" xfId="0" applyFont="1" applyBorder="1" applyAlignment="1">
      <alignment horizontal="center" vertical="center" wrapText="1"/>
    </xf>
    <xf numFmtId="9" fontId="7" fillId="0" borderId="1" xfId="0"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center"/>
    </xf>
    <xf numFmtId="0" fontId="0" fillId="0" borderId="1" xfId="0" applyBorder="1" applyAlignment="1">
      <alignment horizontal="center" vertical="center" wrapText="1"/>
    </xf>
    <xf numFmtId="0" fontId="0" fillId="0" borderId="0" xfId="0" applyAlignment="1">
      <alignment wrapText="1"/>
    </xf>
    <xf numFmtId="3" fontId="10" fillId="0" borderId="1" xfId="0" applyNumberFormat="1" applyFont="1" applyBorder="1" applyAlignment="1">
      <alignment horizontal="center" vertical="center" wrapText="1"/>
    </xf>
    <xf numFmtId="0" fontId="5" fillId="8"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0" fillId="8" borderId="1" xfId="0" applyFill="1" applyBorder="1" applyAlignment="1">
      <alignment horizontal="left" vertical="center" wrapText="1"/>
    </xf>
    <xf numFmtId="0" fontId="5" fillId="8" borderId="1" xfId="0" applyFont="1" applyFill="1" applyBorder="1" applyAlignment="1">
      <alignment horizontal="left" vertical="center" wrapText="1"/>
    </xf>
    <xf numFmtId="0" fontId="4" fillId="8" borderId="1" xfId="0" applyFont="1" applyFill="1" applyBorder="1" applyAlignment="1">
      <alignment horizontal="left" vertical="center" wrapText="1"/>
    </xf>
    <xf numFmtId="0" fontId="3" fillId="8" borderId="1" xfId="0" applyFont="1" applyFill="1" applyBorder="1" applyAlignment="1">
      <alignment horizontal="left" vertical="center" wrapText="1"/>
    </xf>
    <xf numFmtId="0" fontId="3"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5" fillId="8" borderId="1" xfId="0" quotePrefix="1" applyFont="1" applyFill="1" applyBorder="1" applyAlignment="1">
      <alignment horizontal="left" vertical="center" wrapText="1"/>
    </xf>
    <xf numFmtId="0" fontId="5" fillId="9"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13" fillId="8" borderId="1" xfId="0" applyNumberFormat="1" applyFont="1" applyFill="1" applyBorder="1" applyAlignment="1">
      <alignment horizontal="center" vertical="center" wrapText="1"/>
    </xf>
    <xf numFmtId="0" fontId="12" fillId="8" borderId="1" xfId="0" applyFont="1" applyFill="1" applyBorder="1" applyAlignment="1">
      <alignment horizontal="left" vertical="center" wrapText="1"/>
    </xf>
    <xf numFmtId="0" fontId="12" fillId="8" borderId="1" xfId="0" applyFont="1" applyFill="1" applyBorder="1" applyAlignment="1">
      <alignment vertical="center" wrapText="1"/>
    </xf>
    <xf numFmtId="0" fontId="12" fillId="7"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8" borderId="1" xfId="0" applyFont="1" applyFill="1" applyBorder="1" applyAlignment="1">
      <alignment horizontal="center" vertical="center"/>
    </xf>
    <xf numFmtId="15" fontId="12" fillId="8"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0" borderId="0" xfId="0" applyFont="1"/>
    <xf numFmtId="164" fontId="12" fillId="7" borderId="1" xfId="2" applyNumberFormat="1" applyFont="1" applyFill="1" applyBorder="1" applyAlignment="1">
      <alignment horizontal="center" vertical="center" wrapText="1"/>
    </xf>
    <xf numFmtId="42" fontId="12" fillId="7" borderId="1" xfId="3" applyFont="1" applyFill="1" applyBorder="1" applyAlignment="1">
      <alignment horizontal="center" vertical="center" wrapText="1"/>
    </xf>
    <xf numFmtId="165" fontId="12" fillId="7" borderId="1" xfId="1" applyNumberFormat="1" applyFont="1" applyFill="1" applyBorder="1" applyAlignment="1">
      <alignment horizontal="center" vertical="center" wrapText="1"/>
    </xf>
    <xf numFmtId="3" fontId="13" fillId="7"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165" fontId="12" fillId="7" borderId="1" xfId="1" applyNumberFormat="1" applyFont="1" applyFill="1" applyBorder="1" applyAlignment="1">
      <alignment vertical="center" wrapText="1"/>
    </xf>
    <xf numFmtId="0" fontId="5" fillId="0" borderId="4" xfId="0" applyFont="1" applyBorder="1" applyAlignment="1">
      <alignment horizontal="center" vertical="center"/>
    </xf>
    <xf numFmtId="0" fontId="2" fillId="4"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2"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16" xfId="0" applyBorder="1"/>
    <xf numFmtId="0" fontId="0" fillId="0" borderId="17" xfId="0" applyBorder="1"/>
    <xf numFmtId="0" fontId="0" fillId="0" borderId="8" xfId="0" applyBorder="1"/>
    <xf numFmtId="0" fontId="0" fillId="0" borderId="9" xfId="0" applyBorder="1"/>
    <xf numFmtId="0" fontId="0" fillId="0" borderId="12" xfId="0" applyBorder="1"/>
    <xf numFmtId="0" fontId="0" fillId="0" borderId="13" xfId="0" applyBorder="1"/>
    <xf numFmtId="0" fontId="12" fillId="7" borderId="1" xfId="0" applyFont="1" applyFill="1" applyBorder="1" applyAlignment="1">
      <alignment vertical="center" wrapText="1"/>
    </xf>
    <xf numFmtId="10" fontId="12" fillId="7" borderId="1" xfId="0" applyNumberFormat="1" applyFont="1" applyFill="1" applyBorder="1" applyAlignment="1">
      <alignment horizontal="center" vertical="center"/>
    </xf>
    <xf numFmtId="15" fontId="12" fillId="7" borderId="1" xfId="0" applyNumberFormat="1"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7" borderId="0" xfId="0" applyFont="1" applyFill="1"/>
    <xf numFmtId="0" fontId="0" fillId="7" borderId="1" xfId="0" applyFill="1" applyBorder="1" applyAlignment="1">
      <alignment horizontal="left" vertical="center" wrapText="1"/>
    </xf>
    <xf numFmtId="0" fontId="5" fillId="7"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5" fillId="7" borderId="5" xfId="0" applyFont="1" applyFill="1" applyBorder="1" applyAlignment="1">
      <alignment horizontal="center" vertical="center" wrapText="1"/>
    </xf>
    <xf numFmtId="0" fontId="0" fillId="7" borderId="9" xfId="0" applyFill="1" applyBorder="1"/>
    <xf numFmtId="0" fontId="0" fillId="7" borderId="0" xfId="0" applyFill="1"/>
    <xf numFmtId="0" fontId="4" fillId="10" borderId="1" xfId="0" applyFont="1" applyFill="1" applyBorder="1" applyAlignment="1">
      <alignment horizontal="center" vertical="center" wrapText="1"/>
    </xf>
    <xf numFmtId="0" fontId="4" fillId="10" borderId="1" xfId="0" applyFont="1" applyFill="1" applyBorder="1" applyAlignment="1">
      <alignment horizontal="center" vertical="center"/>
    </xf>
    <xf numFmtId="0" fontId="5" fillId="7" borderId="1" xfId="0" applyFont="1" applyFill="1" applyBorder="1" applyAlignment="1">
      <alignment horizontal="center" vertical="center"/>
    </xf>
    <xf numFmtId="9" fontId="5" fillId="7" borderId="1" xfId="0" applyNumberFormat="1" applyFont="1" applyFill="1" applyBorder="1" applyAlignment="1">
      <alignment horizontal="center" vertical="center"/>
    </xf>
    <xf numFmtId="0" fontId="5" fillId="7" borderId="1" xfId="0" quotePrefix="1" applyFont="1" applyFill="1" applyBorder="1" applyAlignment="1">
      <alignment horizontal="left" vertical="center" wrapText="1"/>
    </xf>
    <xf numFmtId="9" fontId="5" fillId="10" borderId="1" xfId="0" applyNumberFormat="1" applyFont="1" applyFill="1" applyBorder="1" applyAlignment="1">
      <alignment horizontal="center" vertical="center" wrapText="1"/>
    </xf>
    <xf numFmtId="0" fontId="5" fillId="10" borderId="1" xfId="0" applyFont="1" applyFill="1" applyBorder="1" applyAlignment="1">
      <alignment horizontal="center" vertical="center"/>
    </xf>
    <xf numFmtId="0" fontId="4" fillId="7" borderId="1" xfId="0" applyFont="1" applyFill="1" applyBorder="1" applyAlignment="1">
      <alignment horizontal="left" vertical="center" wrapText="1"/>
    </xf>
    <xf numFmtId="9" fontId="4" fillId="7"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3" fontId="12" fillId="7" borderId="1" xfId="0" applyNumberFormat="1" applyFont="1" applyFill="1" applyBorder="1" applyAlignment="1">
      <alignment horizontal="center" vertical="center" wrapText="1"/>
    </xf>
    <xf numFmtId="0" fontId="19" fillId="0" borderId="9" xfId="0" applyFont="1" applyBorder="1"/>
    <xf numFmtId="9" fontId="18" fillId="12" borderId="9" xfId="4" applyFont="1" applyFill="1" applyBorder="1" applyAlignment="1">
      <alignment horizontal="center" vertical="center"/>
    </xf>
    <xf numFmtId="9" fontId="18" fillId="0" borderId="21" xfId="4" applyFont="1" applyBorder="1" applyAlignment="1">
      <alignment horizontal="center" vertical="center"/>
    </xf>
    <xf numFmtId="0" fontId="15" fillId="2" borderId="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0" fillId="8" borderId="3" xfId="0" applyFill="1" applyBorder="1" applyAlignment="1">
      <alignment horizontal="left" vertical="center" wrapText="1"/>
    </xf>
    <xf numFmtId="0" fontId="4" fillId="8" borderId="3" xfId="0" applyFont="1" applyFill="1" applyBorder="1" applyAlignment="1">
      <alignment horizontal="left" vertical="center" wrapText="1"/>
    </xf>
    <xf numFmtId="0" fontId="4" fillId="8"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23" xfId="0" applyBorder="1" applyAlignment="1">
      <alignment horizontal="center" vertical="center"/>
    </xf>
    <xf numFmtId="0" fontId="0" fillId="0" borderId="23" xfId="0" applyBorder="1" applyAlignment="1">
      <alignment horizontal="center" wrapText="1"/>
    </xf>
    <xf numFmtId="0" fontId="0" fillId="0" borderId="23" xfId="0" applyBorder="1" applyAlignment="1">
      <alignment horizontal="center"/>
    </xf>
    <xf numFmtId="0" fontId="0" fillId="0" borderId="23" xfId="0" applyBorder="1"/>
    <xf numFmtId="0" fontId="0" fillId="0" borderId="23" xfId="0" applyBorder="1" applyAlignment="1">
      <alignment horizontal="center" vertical="center" wrapText="1"/>
    </xf>
    <xf numFmtId="0" fontId="0" fillId="0" borderId="8" xfId="0" applyBorder="1" applyAlignment="1">
      <alignment horizontal="center" wrapText="1"/>
    </xf>
    <xf numFmtId="0" fontId="0" fillId="0" borderId="0" xfId="0" applyBorder="1"/>
    <xf numFmtId="0" fontId="12" fillId="8" borderId="8" xfId="0" applyFont="1" applyFill="1" applyBorder="1" applyAlignment="1">
      <alignment horizontal="left" vertical="center" wrapText="1"/>
    </xf>
    <xf numFmtId="0" fontId="0" fillId="8" borderId="8" xfId="0" applyFill="1" applyBorder="1" applyAlignment="1">
      <alignment horizontal="left" vertical="center" wrapText="1"/>
    </xf>
    <xf numFmtId="0" fontId="12" fillId="8" borderId="14" xfId="0" applyFont="1" applyFill="1" applyBorder="1" applyAlignment="1">
      <alignment horizontal="left" vertical="center" wrapText="1"/>
    </xf>
    <xf numFmtId="0" fontId="12" fillId="8" borderId="21" xfId="0" applyFont="1" applyFill="1" applyBorder="1" applyAlignment="1">
      <alignment horizontal="left" vertical="center" wrapText="1"/>
    </xf>
    <xf numFmtId="0" fontId="12" fillId="8" borderId="21" xfId="0" applyFont="1" applyFill="1" applyBorder="1" applyAlignment="1">
      <alignment horizontal="center" vertical="center" wrapText="1"/>
    </xf>
    <xf numFmtId="0" fontId="12" fillId="8" borderId="21" xfId="0" applyFont="1" applyFill="1" applyBorder="1" applyAlignment="1">
      <alignment vertical="center" wrapText="1"/>
    </xf>
    <xf numFmtId="0" fontId="12" fillId="7" borderId="21" xfId="0" applyFont="1" applyFill="1" applyBorder="1" applyAlignment="1">
      <alignment horizontal="left" vertical="center" wrapText="1"/>
    </xf>
    <xf numFmtId="0" fontId="12" fillId="0" borderId="21" xfId="0" applyFont="1" applyBorder="1" applyAlignment="1">
      <alignment horizontal="center" vertical="center" wrapText="1"/>
    </xf>
    <xf numFmtId="0" fontId="12" fillId="8" borderId="21" xfId="0" applyFont="1" applyFill="1" applyBorder="1" applyAlignment="1">
      <alignment horizontal="center" vertical="center"/>
    </xf>
    <xf numFmtId="164" fontId="12" fillId="7" borderId="21" xfId="2" applyNumberFormat="1" applyFont="1" applyFill="1" applyBorder="1" applyAlignment="1">
      <alignment horizontal="center" vertical="center" wrapText="1"/>
    </xf>
    <xf numFmtId="9" fontId="13" fillId="8" borderId="21" xfId="4" applyFont="1" applyFill="1" applyBorder="1" applyAlignment="1">
      <alignment horizontal="center" vertical="center" wrapText="1"/>
    </xf>
    <xf numFmtId="9" fontId="12" fillId="7" borderId="21" xfId="4" applyFont="1" applyFill="1" applyBorder="1" applyAlignment="1">
      <alignment horizontal="center" vertical="center" wrapText="1"/>
    </xf>
    <xf numFmtId="9" fontId="12" fillId="0" borderId="21" xfId="4" applyFont="1" applyBorder="1" applyAlignment="1">
      <alignment horizontal="center" vertical="center" wrapText="1"/>
    </xf>
    <xf numFmtId="0" fontId="19" fillId="0" borderId="1" xfId="0" applyFont="1" applyFill="1" applyBorder="1"/>
    <xf numFmtId="0" fontId="14" fillId="0" borderId="28" xfId="0" applyFont="1" applyBorder="1"/>
    <xf numFmtId="9" fontId="18" fillId="7" borderId="1" xfId="4" applyFont="1" applyFill="1" applyBorder="1" applyAlignment="1">
      <alignment horizontal="center" vertical="center"/>
    </xf>
    <xf numFmtId="9" fontId="18" fillId="12" borderId="19" xfId="4" applyFont="1" applyFill="1" applyBorder="1" applyAlignment="1">
      <alignment horizontal="center" vertical="center"/>
    </xf>
    <xf numFmtId="9" fontId="18" fillId="12" borderId="1" xfId="4" applyFont="1" applyFill="1" applyBorder="1" applyAlignment="1">
      <alignment horizontal="center" vertical="center"/>
    </xf>
    <xf numFmtId="0" fontId="24" fillId="7" borderId="1" xfId="0" applyFont="1" applyFill="1" applyBorder="1" applyAlignment="1">
      <alignment horizontal="center" vertical="center" wrapText="1"/>
    </xf>
    <xf numFmtId="3" fontId="28" fillId="8" borderId="1" xfId="0" applyNumberFormat="1" applyFont="1" applyFill="1" applyBorder="1" applyAlignment="1">
      <alignment horizontal="center" vertical="center" wrapText="1"/>
    </xf>
    <xf numFmtId="165" fontId="24" fillId="7" borderId="1" xfId="1" applyNumberFormat="1" applyFont="1" applyFill="1" applyBorder="1" applyAlignment="1">
      <alignment horizontal="center" vertical="center" wrapText="1"/>
    </xf>
    <xf numFmtId="166" fontId="18" fillId="0" borderId="1" xfId="0" applyNumberFormat="1" applyFont="1" applyBorder="1" applyAlignment="1">
      <alignment horizontal="center" vertical="center"/>
    </xf>
    <xf numFmtId="0" fontId="19" fillId="0" borderId="1" xfId="0" applyFont="1" applyBorder="1"/>
    <xf numFmtId="0" fontId="29" fillId="7" borderId="1" xfId="0" applyFont="1" applyFill="1" applyBorder="1"/>
    <xf numFmtId="0" fontId="19" fillId="7" borderId="1" xfId="0" applyFont="1" applyFill="1" applyBorder="1"/>
    <xf numFmtId="166" fontId="18" fillId="0" borderId="9" xfId="0" applyNumberFormat="1" applyFont="1" applyBorder="1" applyAlignment="1">
      <alignment horizontal="center" vertical="center"/>
    </xf>
    <xf numFmtId="0" fontId="12" fillId="7" borderId="9" xfId="0" applyFont="1" applyFill="1" applyBorder="1"/>
    <xf numFmtId="9" fontId="12" fillId="0" borderId="1" xfId="4" applyFont="1" applyBorder="1" applyAlignment="1">
      <alignment horizontal="center" vertical="center"/>
    </xf>
    <xf numFmtId="9" fontId="17" fillId="0" borderId="1" xfId="4" applyFont="1" applyBorder="1" applyAlignment="1">
      <alignment horizontal="center" vertical="center"/>
    </xf>
    <xf numFmtId="0" fontId="17" fillId="0" borderId="1" xfId="0" applyFont="1" applyBorder="1" applyAlignment="1">
      <alignment horizontal="center" vertical="center"/>
    </xf>
    <xf numFmtId="9" fontId="17" fillId="0" borderId="1" xfId="0" applyNumberFormat="1" applyFont="1" applyBorder="1" applyAlignment="1">
      <alignment horizontal="center" vertical="center"/>
    </xf>
    <xf numFmtId="168" fontId="12" fillId="7" borderId="21" xfId="4" applyNumberFormat="1" applyFont="1" applyFill="1" applyBorder="1" applyAlignment="1">
      <alignment horizontal="center" vertical="center" wrapText="1"/>
    </xf>
    <xf numFmtId="0" fontId="16" fillId="0" borderId="1" xfId="0" applyFont="1" applyBorder="1" applyAlignment="1">
      <alignment vertical="center" wrapText="1"/>
    </xf>
    <xf numFmtId="0" fontId="22" fillId="0" borderId="1" xfId="0" applyFont="1" applyBorder="1" applyAlignment="1">
      <alignment vertical="center" wrapText="1"/>
    </xf>
    <xf numFmtId="9" fontId="18" fillId="0" borderId="29" xfId="4" applyFont="1" applyBorder="1" applyAlignment="1">
      <alignment horizontal="center" vertical="center"/>
    </xf>
    <xf numFmtId="166" fontId="18" fillId="0" borderId="30" xfId="0" applyNumberFormat="1" applyFont="1" applyBorder="1" applyAlignment="1">
      <alignment horizontal="center" vertical="center"/>
    </xf>
    <xf numFmtId="9" fontId="18" fillId="11" borderId="1" xfId="4" applyFont="1" applyFill="1" applyBorder="1" applyAlignment="1">
      <alignment horizontal="center" vertical="center"/>
    </xf>
    <xf numFmtId="9" fontId="18" fillId="13" borderId="1" xfId="4" applyFont="1" applyFill="1" applyBorder="1" applyAlignment="1">
      <alignment horizontal="center" vertical="center"/>
    </xf>
    <xf numFmtId="0" fontId="0" fillId="0" borderId="1" xfId="0" applyBorder="1"/>
    <xf numFmtId="0" fontId="12" fillId="7" borderId="1" xfId="0" applyFont="1" applyFill="1" applyBorder="1"/>
    <xf numFmtId="0" fontId="0" fillId="7" borderId="1" xfId="0" applyFill="1" applyBorder="1"/>
    <xf numFmtId="0" fontId="12" fillId="8" borderId="5" xfId="0" applyFont="1" applyFill="1" applyBorder="1" applyAlignment="1">
      <alignment horizontal="center" vertical="center" wrapText="1"/>
    </xf>
    <xf numFmtId="0" fontId="12" fillId="8" borderId="27" xfId="0" applyFont="1" applyFill="1" applyBorder="1" applyAlignment="1">
      <alignment horizontal="center" vertical="center" wrapText="1"/>
    </xf>
    <xf numFmtId="0" fontId="5" fillId="0" borderId="4" xfId="0" applyFont="1" applyBorder="1" applyAlignment="1">
      <alignment horizontal="center" vertical="center" wrapText="1"/>
    </xf>
    <xf numFmtId="0" fontId="4" fillId="0" borderId="4" xfId="0" applyFont="1" applyBorder="1" applyAlignment="1">
      <alignment horizontal="center" vertical="center" wrapText="1"/>
    </xf>
    <xf numFmtId="0" fontId="5"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8" borderId="32" xfId="0" applyFont="1" applyFill="1" applyBorder="1" applyAlignment="1">
      <alignment horizontal="left" vertical="center" wrapText="1"/>
    </xf>
    <xf numFmtId="0" fontId="12" fillId="8" borderId="32" xfId="0" applyFont="1" applyFill="1" applyBorder="1" applyAlignment="1">
      <alignment horizontal="center" vertical="center" wrapText="1"/>
    </xf>
    <xf numFmtId="0" fontId="12" fillId="8" borderId="32" xfId="0" applyFont="1" applyFill="1" applyBorder="1" applyAlignment="1">
      <alignment horizontal="center" vertical="center"/>
    </xf>
    <xf numFmtId="164" fontId="12" fillId="7" borderId="32" xfId="2" applyNumberFormat="1" applyFont="1" applyFill="1" applyBorder="1" applyAlignment="1">
      <alignment horizontal="center" vertical="center" wrapText="1"/>
    </xf>
    <xf numFmtId="3" fontId="13" fillId="8" borderId="32" xfId="0" applyNumberFormat="1" applyFont="1" applyFill="1" applyBorder="1" applyAlignment="1">
      <alignment horizontal="center" vertical="center" wrapText="1"/>
    </xf>
    <xf numFmtId="9" fontId="12" fillId="7" borderId="32" xfId="0" applyNumberFormat="1" applyFont="1" applyFill="1" applyBorder="1" applyAlignment="1">
      <alignment horizontal="center" vertical="center" wrapText="1"/>
    </xf>
    <xf numFmtId="0" fontId="12" fillId="7" borderId="32" xfId="0" applyFont="1" applyFill="1" applyBorder="1" applyAlignment="1">
      <alignment horizontal="center" vertical="center" wrapText="1"/>
    </xf>
    <xf numFmtId="0" fontId="12" fillId="0" borderId="33" xfId="0" applyFont="1" applyBorder="1" applyAlignment="1">
      <alignment horizontal="center" vertical="center" wrapText="1"/>
    </xf>
    <xf numFmtId="0" fontId="16" fillId="0" borderId="28" xfId="0" applyFont="1" applyBorder="1" applyAlignment="1">
      <alignment vertical="center" wrapText="1"/>
    </xf>
    <xf numFmtId="167" fontId="17" fillId="0" borderId="30" xfId="1" applyNumberFormat="1" applyFont="1" applyBorder="1" applyAlignment="1">
      <alignment horizontal="center" vertical="center"/>
    </xf>
    <xf numFmtId="0" fontId="14" fillId="0" borderId="30" xfId="0" applyFont="1" applyBorder="1"/>
    <xf numFmtId="0" fontId="14" fillId="0" borderId="33" xfId="0" applyFont="1" applyBorder="1"/>
    <xf numFmtId="166" fontId="18" fillId="0" borderId="28" xfId="0" applyNumberFormat="1" applyFont="1" applyBorder="1" applyAlignment="1">
      <alignment horizontal="center" vertical="center"/>
    </xf>
    <xf numFmtId="9" fontId="18" fillId="0" borderId="32" xfId="4" applyFont="1" applyBorder="1" applyAlignment="1">
      <alignment horizontal="center" vertical="center"/>
    </xf>
    <xf numFmtId="0" fontId="29" fillId="0" borderId="28" xfId="0" applyFont="1" applyBorder="1"/>
    <xf numFmtId="0" fontId="29" fillId="0" borderId="32" xfId="0" applyFont="1" applyBorder="1"/>
    <xf numFmtId="0" fontId="29" fillId="0" borderId="33" xfId="0" applyFont="1" applyBorder="1"/>
    <xf numFmtId="166" fontId="17" fillId="0" borderId="1" xfId="1" applyNumberFormat="1" applyFont="1" applyBorder="1" applyAlignment="1">
      <alignment horizontal="center" vertical="center"/>
    </xf>
    <xf numFmtId="0" fontId="23" fillId="0" borderId="1" xfId="0" applyFont="1" applyBorder="1" applyAlignment="1">
      <alignment horizontal="center" vertical="center"/>
    </xf>
    <xf numFmtId="0" fontId="12" fillId="0" borderId="1" xfId="0" applyFont="1" applyBorder="1"/>
    <xf numFmtId="0" fontId="26" fillId="0" borderId="1" xfId="0" applyFont="1" applyBorder="1"/>
    <xf numFmtId="166" fontId="24" fillId="0" borderId="1" xfId="0" applyNumberFormat="1" applyFont="1" applyBorder="1" applyAlignment="1">
      <alignment horizontal="center" vertical="center"/>
    </xf>
    <xf numFmtId="166" fontId="12" fillId="0" borderId="1" xfId="0" applyNumberFormat="1" applyFont="1" applyBorder="1" applyAlignment="1">
      <alignment horizontal="center" vertical="center"/>
    </xf>
    <xf numFmtId="9" fontId="13" fillId="8" borderId="1" xfId="4" applyFont="1" applyFill="1" applyBorder="1" applyAlignment="1">
      <alignment horizontal="center" vertical="center" wrapText="1"/>
    </xf>
    <xf numFmtId="9" fontId="12" fillId="7" borderId="1" xfId="0" applyNumberFormat="1" applyFont="1" applyFill="1" applyBorder="1" applyAlignment="1">
      <alignment horizontal="center" vertical="center" wrapText="1"/>
    </xf>
    <xf numFmtId="9" fontId="12" fillId="7" borderId="1" xfId="4" applyFont="1" applyFill="1" applyBorder="1" applyAlignment="1">
      <alignment horizontal="center" vertical="center" wrapText="1"/>
    </xf>
    <xf numFmtId="167" fontId="17" fillId="0" borderId="1" xfId="1" applyNumberFormat="1" applyFont="1" applyBorder="1" applyAlignment="1">
      <alignment horizontal="center" vertical="center"/>
    </xf>
    <xf numFmtId="166" fontId="23" fillId="0" borderId="1" xfId="0" applyNumberFormat="1" applyFont="1" applyBorder="1" applyAlignment="1">
      <alignment horizontal="center" vertical="center"/>
    </xf>
    <xf numFmtId="164" fontId="12" fillId="0" borderId="1" xfId="2" applyNumberFormat="1" applyFont="1" applyBorder="1" applyAlignment="1">
      <alignment horizontal="center" vertical="center"/>
    </xf>
    <xf numFmtId="168" fontId="18" fillId="0" borderId="1" xfId="4" applyNumberFormat="1" applyFont="1" applyBorder="1" applyAlignment="1">
      <alignment horizontal="center" vertical="center"/>
    </xf>
    <xf numFmtId="0" fontId="0" fillId="0" borderId="1" xfId="0" applyFill="1" applyBorder="1"/>
    <xf numFmtId="0" fontId="14" fillId="7" borderId="1" xfId="0" applyFont="1" applyFill="1" applyBorder="1" applyAlignment="1">
      <alignment horizontal="center" vertical="center"/>
    </xf>
    <xf numFmtId="0" fontId="14" fillId="7" borderId="1" xfId="0" applyFont="1" applyFill="1" applyBorder="1"/>
    <xf numFmtId="0" fontId="12" fillId="0" borderId="1" xfId="0" applyFont="1" applyFill="1" applyBorder="1"/>
    <xf numFmtId="167" fontId="14" fillId="0" borderId="1" xfId="1" applyNumberFormat="1" applyFont="1" applyBorder="1" applyAlignment="1">
      <alignment horizontal="center" vertical="center"/>
    </xf>
    <xf numFmtId="9" fontId="18" fillId="0" borderId="1" xfId="4" applyFont="1" applyBorder="1" applyAlignment="1">
      <alignment horizontal="center" vertical="center"/>
    </xf>
    <xf numFmtId="9" fontId="12" fillId="0" borderId="1" xfId="4" applyFont="1" applyBorder="1" applyAlignment="1">
      <alignment horizontal="center" vertical="center" wrapText="1"/>
    </xf>
    <xf numFmtId="0" fontId="20" fillId="0" borderId="1" xfId="0" applyFont="1" applyBorder="1" applyAlignment="1">
      <alignment vertical="center" wrapText="1"/>
    </xf>
    <xf numFmtId="0" fontId="22" fillId="0" borderId="1" xfId="0" applyFont="1" applyBorder="1" applyAlignment="1">
      <alignment wrapText="1"/>
    </xf>
    <xf numFmtId="9" fontId="14" fillId="0" borderId="1" xfId="0" applyNumberFormat="1" applyFont="1" applyBorder="1" applyAlignment="1">
      <alignment horizontal="center" vertical="center"/>
    </xf>
    <xf numFmtId="0" fontId="16" fillId="0" borderId="1" xfId="0" applyFont="1" applyFill="1" applyBorder="1" applyAlignment="1">
      <alignment vertical="center" wrapText="1"/>
    </xf>
    <xf numFmtId="9" fontId="27" fillId="8" borderId="1" xfId="4" applyFont="1" applyFill="1" applyBorder="1" applyAlignment="1">
      <alignment horizontal="center" vertical="center" wrapText="1"/>
    </xf>
    <xf numFmtId="9" fontId="27" fillId="7" borderId="1" xfId="4" applyFont="1" applyFill="1" applyBorder="1" applyAlignment="1">
      <alignment horizontal="center" vertical="center" wrapText="1"/>
    </xf>
    <xf numFmtId="0" fontId="22" fillId="0" borderId="1" xfId="0" applyFont="1" applyBorder="1" applyAlignment="1">
      <alignment vertical="center"/>
    </xf>
    <xf numFmtId="167" fontId="17" fillId="0" borderId="1" xfId="1" applyNumberFormat="1" applyFont="1" applyBorder="1" applyAlignment="1">
      <alignment horizontal="center" vertical="center" wrapText="1"/>
    </xf>
    <xf numFmtId="0" fontId="16" fillId="0" borderId="1" xfId="0" applyFont="1" applyBorder="1" applyAlignment="1">
      <alignment vertical="top" wrapText="1"/>
    </xf>
    <xf numFmtId="0" fontId="25" fillId="0" borderId="1" xfId="0" applyFont="1" applyBorder="1" applyAlignment="1">
      <alignment vertical="center" wrapText="1"/>
    </xf>
    <xf numFmtId="0" fontId="12" fillId="0" borderId="18" xfId="0" applyFont="1" applyBorder="1" applyAlignment="1">
      <alignment horizontal="center" vertical="center" wrapText="1"/>
    </xf>
    <xf numFmtId="0" fontId="12" fillId="8" borderId="19" xfId="0" applyFont="1" applyFill="1" applyBorder="1" applyAlignment="1">
      <alignment horizontal="left" vertical="center" wrapText="1"/>
    </xf>
    <xf numFmtId="0" fontId="12" fillId="8" borderId="19" xfId="0" applyFont="1" applyFill="1" applyBorder="1" applyAlignment="1">
      <alignment horizontal="center" vertical="center" wrapText="1"/>
    </xf>
    <xf numFmtId="0" fontId="12" fillId="8" borderId="19" xfId="0" applyFont="1" applyFill="1" applyBorder="1" applyAlignment="1">
      <alignment horizontal="center" vertical="center"/>
    </xf>
    <xf numFmtId="15" fontId="12" fillId="8" borderId="19" xfId="0" applyNumberFormat="1" applyFont="1" applyFill="1" applyBorder="1" applyAlignment="1">
      <alignment horizontal="center" vertical="center" wrapText="1"/>
    </xf>
    <xf numFmtId="44" fontId="12" fillId="7" borderId="19" xfId="2" applyFont="1" applyFill="1" applyBorder="1" applyAlignment="1">
      <alignment horizontal="center" vertical="center" wrapText="1"/>
    </xf>
    <xf numFmtId="0" fontId="13" fillId="8" borderId="19" xfId="0" applyFont="1" applyFill="1" applyBorder="1" applyAlignment="1">
      <alignment horizontal="center" vertical="center" wrapText="1"/>
    </xf>
    <xf numFmtId="0" fontId="12" fillId="7" borderId="19" xfId="0" applyFont="1" applyFill="1" applyBorder="1" applyAlignment="1">
      <alignment horizontal="center" vertical="center" wrapText="1"/>
    </xf>
    <xf numFmtId="3" fontId="27" fillId="8" borderId="19" xfId="0" applyNumberFormat="1" applyFont="1" applyFill="1" applyBorder="1" applyAlignment="1">
      <alignment horizontal="center" vertical="center" wrapText="1"/>
    </xf>
    <xf numFmtId="0" fontId="24" fillId="7" borderId="19" xfId="0" applyFont="1" applyFill="1" applyBorder="1" applyAlignment="1">
      <alignment horizontal="center" vertical="center" wrapText="1"/>
    </xf>
    <xf numFmtId="3" fontId="13" fillId="8" borderId="19" xfId="0" applyNumberFormat="1" applyFont="1" applyFill="1" applyBorder="1" applyAlignment="1">
      <alignment horizontal="center" vertical="center" wrapText="1"/>
    </xf>
    <xf numFmtId="0" fontId="12" fillId="0" borderId="19" xfId="0" applyFont="1" applyBorder="1" applyAlignment="1">
      <alignment horizontal="center" vertical="center" wrapText="1"/>
    </xf>
    <xf numFmtId="0" fontId="16" fillId="0" borderId="19" xfId="0" applyFont="1" applyBorder="1" applyAlignment="1">
      <alignment vertical="center" wrapText="1"/>
    </xf>
    <xf numFmtId="166" fontId="17" fillId="0" borderId="19" xfId="1" applyNumberFormat="1" applyFont="1" applyBorder="1" applyAlignment="1">
      <alignment horizontal="center" vertical="center"/>
    </xf>
    <xf numFmtId="0" fontId="22" fillId="0" borderId="19" xfId="0" applyFont="1" applyBorder="1" applyAlignment="1">
      <alignment vertical="center" wrapText="1"/>
    </xf>
    <xf numFmtId="0" fontId="23" fillId="0" borderId="19" xfId="0" applyFont="1" applyBorder="1" applyAlignment="1">
      <alignment horizontal="center" vertical="center"/>
    </xf>
    <xf numFmtId="0" fontId="17" fillId="0" borderId="19" xfId="0" applyFont="1" applyBorder="1" applyAlignment="1">
      <alignment horizontal="center" vertical="center"/>
    </xf>
    <xf numFmtId="166" fontId="18" fillId="0" borderId="19" xfId="0" applyNumberFormat="1" applyFont="1" applyBorder="1" applyAlignment="1">
      <alignment horizontal="center" vertical="center"/>
    </xf>
    <xf numFmtId="9" fontId="18" fillId="11" borderId="19" xfId="4" applyFont="1" applyFill="1" applyBorder="1" applyAlignment="1">
      <alignment horizontal="center" vertical="center"/>
    </xf>
    <xf numFmtId="0" fontId="12" fillId="0" borderId="19" xfId="0" applyFont="1" applyBorder="1"/>
    <xf numFmtId="0" fontId="5" fillId="0" borderId="8" xfId="0" applyFont="1" applyBorder="1" applyAlignment="1">
      <alignment horizontal="center" vertical="center" wrapText="1"/>
    </xf>
    <xf numFmtId="0" fontId="12" fillId="0" borderId="8" xfId="0" applyFont="1" applyBorder="1" applyAlignment="1">
      <alignment horizontal="center" vertical="center" wrapText="1"/>
    </xf>
    <xf numFmtId="9" fontId="18" fillId="11" borderId="9" xfId="4" applyFont="1" applyFill="1" applyBorder="1" applyAlignment="1">
      <alignment horizontal="center" vertical="center"/>
    </xf>
    <xf numFmtId="0" fontId="12" fillId="7" borderId="8"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0" fillId="0" borderId="8" xfId="0" applyBorder="1" applyAlignment="1">
      <alignment horizontal="center" vertical="center" wrapText="1"/>
    </xf>
    <xf numFmtId="0" fontId="12" fillId="0" borderId="14" xfId="0" applyFont="1" applyBorder="1" applyAlignment="1">
      <alignment horizontal="center" vertical="center" wrapText="1"/>
    </xf>
    <xf numFmtId="0" fontId="16" fillId="0" borderId="21" xfId="0" applyFont="1" applyBorder="1" applyAlignment="1">
      <alignment vertical="center" wrapText="1"/>
    </xf>
    <xf numFmtId="167" fontId="17" fillId="0" borderId="21" xfId="1" applyNumberFormat="1" applyFont="1" applyBorder="1" applyAlignment="1">
      <alignment horizontal="center" vertical="center"/>
    </xf>
    <xf numFmtId="0" fontId="14" fillId="0" borderId="21" xfId="0" applyFont="1" applyBorder="1"/>
    <xf numFmtId="166" fontId="18" fillId="0" borderId="21" xfId="0" applyNumberFormat="1" applyFont="1" applyBorder="1" applyAlignment="1">
      <alignment horizontal="center" vertical="center"/>
    </xf>
    <xf numFmtId="0" fontId="0" fillId="0" borderId="21" xfId="0" applyBorder="1"/>
    <xf numFmtId="168" fontId="18" fillId="12" borderId="21" xfId="4" applyNumberFormat="1" applyFont="1" applyFill="1" applyBorder="1" applyAlignment="1">
      <alignment horizontal="center" vertical="center"/>
    </xf>
    <xf numFmtId="10" fontId="18" fillId="12" borderId="1" xfId="4" applyNumberFormat="1" applyFont="1" applyFill="1" applyBorder="1" applyAlignment="1">
      <alignment horizontal="center" vertical="center"/>
    </xf>
    <xf numFmtId="0" fontId="15" fillId="2" borderId="1" xfId="0" applyFont="1" applyFill="1" applyBorder="1" applyAlignment="1">
      <alignment horizontal="center" vertical="center" wrapText="1"/>
    </xf>
    <xf numFmtId="0" fontId="0" fillId="7" borderId="23" xfId="0" applyFill="1" applyBorder="1" applyAlignment="1">
      <alignment horizontal="center" vertical="center"/>
    </xf>
    <xf numFmtId="0" fontId="2" fillId="14"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4" fillId="7" borderId="1" xfId="0" applyFont="1" applyFill="1" applyBorder="1" applyAlignment="1">
      <alignment horizontal="center" vertical="center"/>
    </xf>
    <xf numFmtId="9" fontId="7" fillId="7" borderId="1" xfId="0" applyNumberFormat="1" applyFont="1" applyFill="1" applyBorder="1" applyAlignment="1">
      <alignment horizontal="center" vertical="center" wrapText="1"/>
    </xf>
    <xf numFmtId="0" fontId="0" fillId="7" borderId="1" xfId="0" applyFill="1" applyBorder="1" applyAlignment="1">
      <alignment horizontal="center" vertical="center" wrapText="1"/>
    </xf>
    <xf numFmtId="0" fontId="12" fillId="7" borderId="21" xfId="0" applyFont="1" applyFill="1" applyBorder="1" applyAlignment="1">
      <alignment horizontal="center" vertical="center" wrapText="1"/>
    </xf>
    <xf numFmtId="0" fontId="0" fillId="7" borderId="0" xfId="0" applyFill="1" applyAlignment="1">
      <alignment horizontal="center" vertical="center"/>
    </xf>
    <xf numFmtId="9" fontId="18" fillId="11" borderId="20" xfId="4" applyFont="1" applyFill="1" applyBorder="1" applyAlignment="1">
      <alignment horizontal="center" vertical="center"/>
    </xf>
    <xf numFmtId="9" fontId="18" fillId="7" borderId="9" xfId="4" applyFont="1" applyFill="1" applyBorder="1" applyAlignment="1">
      <alignment horizontal="center" vertical="center"/>
    </xf>
    <xf numFmtId="168" fontId="18" fillId="12" borderId="1" xfId="4" applyNumberFormat="1" applyFont="1" applyFill="1" applyBorder="1" applyAlignment="1">
      <alignment horizontal="center" vertical="center"/>
    </xf>
    <xf numFmtId="9" fontId="18" fillId="13" borderId="15" xfId="4" applyFont="1" applyFill="1" applyBorder="1" applyAlignment="1">
      <alignment horizontal="center" vertical="center"/>
    </xf>
    <xf numFmtId="17" fontId="2" fillId="4" borderId="6" xfId="0" applyNumberFormat="1"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5" xfId="0" applyFont="1" applyFill="1" applyBorder="1" applyAlignment="1">
      <alignment horizontal="center" vertical="center" wrapText="1"/>
    </xf>
    <xf numFmtId="17"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1" fillId="0" borderId="19" xfId="0" applyFont="1" applyBorder="1" applyAlignment="1">
      <alignment vertical="center" wrapText="1"/>
    </xf>
    <xf numFmtId="0" fontId="29" fillId="0" borderId="19" xfId="0" applyFont="1" applyBorder="1" applyAlignment="1">
      <alignment horizontal="center" vertical="center"/>
    </xf>
    <xf numFmtId="0" fontId="32" fillId="0" borderId="19" xfId="0" applyFont="1" applyBorder="1" applyAlignment="1">
      <alignment horizontal="left" vertical="center" wrapText="1"/>
    </xf>
    <xf numFmtId="0" fontId="31" fillId="0" borderId="1" xfId="0" applyFont="1" applyBorder="1" applyAlignment="1">
      <alignment vertical="center" wrapText="1"/>
    </xf>
    <xf numFmtId="0" fontId="29" fillId="0" borderId="1" xfId="0" applyFont="1" applyBorder="1" applyAlignment="1">
      <alignment horizontal="center" vertical="center"/>
    </xf>
    <xf numFmtId="0" fontId="31" fillId="0" borderId="1" xfId="0" applyFont="1" applyBorder="1" applyAlignment="1">
      <alignment horizontal="left" vertical="center" wrapText="1"/>
    </xf>
    <xf numFmtId="166" fontId="19" fillId="0" borderId="1" xfId="0" applyNumberFormat="1" applyFont="1" applyBorder="1" applyAlignment="1">
      <alignment horizontal="left" vertical="center" wrapText="1"/>
    </xf>
    <xf numFmtId="169" fontId="18" fillId="0" borderId="1" xfId="2" applyNumberFormat="1" applyFont="1" applyBorder="1" applyAlignment="1">
      <alignment horizontal="center" vertical="center"/>
    </xf>
    <xf numFmtId="0" fontId="32" fillId="0" borderId="3" xfId="0" applyFont="1" applyBorder="1" applyAlignment="1">
      <alignment horizontal="left" vertical="center" wrapText="1"/>
    </xf>
    <xf numFmtId="164" fontId="18" fillId="0" borderId="3" xfId="2" applyNumberFormat="1" applyFont="1" applyBorder="1" applyAlignment="1">
      <alignment horizontal="center" vertical="center"/>
    </xf>
    <xf numFmtId="168" fontId="18" fillId="0" borderId="3" xfId="4" applyNumberFormat="1" applyFont="1" applyBorder="1" applyAlignment="1">
      <alignment horizontal="center" vertical="center"/>
    </xf>
    <xf numFmtId="0" fontId="18" fillId="7" borderId="1" xfId="0" applyFont="1" applyFill="1" applyBorder="1"/>
    <xf numFmtId="9" fontId="19" fillId="0" borderId="1" xfId="4" applyFont="1" applyBorder="1" applyAlignment="1">
      <alignment horizontal="left" vertical="center" wrapText="1"/>
    </xf>
    <xf numFmtId="9" fontId="29" fillId="0" borderId="1" xfId="0" applyNumberFormat="1" applyFont="1" applyBorder="1" applyAlignment="1">
      <alignment horizontal="center" vertical="center"/>
    </xf>
    <xf numFmtId="168" fontId="29" fillId="0" borderId="1" xfId="0" applyNumberFormat="1" applyFont="1" applyBorder="1" applyAlignment="1">
      <alignment horizontal="center" vertical="center"/>
    </xf>
    <xf numFmtId="9" fontId="33" fillId="0" borderId="1" xfId="4" applyFont="1" applyBorder="1" applyAlignment="1">
      <alignment horizontal="center" vertical="center"/>
    </xf>
    <xf numFmtId="9" fontId="29" fillId="0" borderId="1" xfId="4" applyFont="1" applyBorder="1" applyAlignment="1">
      <alignment horizontal="center" vertical="center"/>
    </xf>
    <xf numFmtId="9" fontId="31" fillId="0" borderId="1" xfId="4" applyFont="1" applyBorder="1" applyAlignment="1">
      <alignment horizontal="left" vertical="center" wrapText="1"/>
    </xf>
    <xf numFmtId="0" fontId="31" fillId="0" borderId="21" xfId="0" applyFont="1" applyBorder="1" applyAlignment="1">
      <alignment vertical="center" wrapText="1"/>
    </xf>
    <xf numFmtId="9" fontId="29" fillId="0" borderId="21" xfId="4" applyFont="1" applyBorder="1" applyAlignment="1">
      <alignment horizontal="center" vertical="center"/>
    </xf>
    <xf numFmtId="9" fontId="19" fillId="0" borderId="21" xfId="4" applyFont="1" applyBorder="1" applyAlignment="1">
      <alignment horizontal="left" vertical="center" wrapText="1"/>
    </xf>
    <xf numFmtId="168" fontId="29" fillId="0" borderId="21" xfId="4" applyNumberFormat="1" applyFont="1" applyBorder="1" applyAlignment="1">
      <alignment horizontal="center" vertical="center"/>
    </xf>
  </cellXfs>
  <cellStyles count="6">
    <cellStyle name="Millares" xfId="1" builtinId="3"/>
    <cellStyle name="Moneda" xfId="2" builtinId="4"/>
    <cellStyle name="Moneda [0]" xfId="3" builtinId="7"/>
    <cellStyle name="Normal" xfId="0" builtinId="0"/>
    <cellStyle name="Normal 3" xfId="5" xr:uid="{27F44DA8-120E-47AE-A856-982D841860DC}"/>
    <cellStyle name="Porcentaje" xfId="4" builtinId="5"/>
  </cellStyles>
  <dxfs count="48">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fill>
        <patternFill>
          <bgColor rgb="FFFFFF0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Calibri"/>
        <family val="2"/>
        <scheme val="none"/>
      </font>
      <alignment horizontal="center" vertical="center" textRotation="0" indent="0" justifyLastLine="0" shrinkToFit="0" readingOrder="0"/>
    </dxf>
    <dxf>
      <alignment horizontal="center" vertical="center"/>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ED7D31"/>
      <rgbColor rgb="FF666699"/>
      <rgbColor rgb="FF70AD47"/>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C2:AV179" totalsRowShown="0" headerRowDxfId="47" dataDxfId="46">
  <autoFilter ref="C2:AV179" xr:uid="{00000000-0009-0000-0100-000001000000}">
    <filterColumn colId="40">
      <filters>
        <filter val="Artesanías de Colombia SA - BIC"/>
      </filters>
    </filterColumn>
  </autoFilter>
  <sortState ref="C3:AT179">
    <sortCondition ref="AN2:AN179"/>
  </sortState>
  <tableColumns count="46">
    <tableColumn id="1" xr3:uid="{00000000-0010-0000-0000-000001000000}" name="Código" dataDxfId="45"/>
    <tableColumn id="2" xr3:uid="{00000000-0010-0000-0000-000002000000}" name="Nombre indicador*" dataDxfId="44"/>
    <tableColumn id="3" xr3:uid="{00000000-0010-0000-0000-000003000000}" name="Fórmula de Cálculo*" dataDxfId="43"/>
    <tableColumn id="4" xr3:uid="{00000000-0010-0000-0000-000004000000}" name="Descrip Indicador*" dataDxfId="42"/>
    <tableColumn id="5" xr3:uid="{00000000-0010-0000-0000-000005000000}" name="Descrip Evidencia*" dataDxfId="41"/>
    <tableColumn id="6" xr3:uid="{00000000-0010-0000-0000-000006000000}" name="Días Rezago*" dataDxfId="40"/>
    <tableColumn id="7" xr3:uid="{00000000-0010-0000-0000-000007000000}" name="Tipo de plan" dataDxfId="39"/>
    <tableColumn id="8" xr3:uid="{00000000-0010-0000-0000-000008000000}" name="Tipo de acumulación*" dataDxfId="38"/>
    <tableColumn id="9" xr3:uid="{00000000-0010-0000-0000-000009000000}" name="Tipo Indicador*" dataDxfId="37"/>
    <tableColumn id="10" xr3:uid="{00000000-0010-0000-0000-00000A000000}" name="Fuente Información" dataDxfId="36"/>
    <tableColumn id="11" xr3:uid="{00000000-0010-0000-0000-00000B000000}" name="Proceso" dataDxfId="35"/>
    <tableColumn id="12" xr3:uid="{00000000-0010-0000-0000-00000C000000}" name="Subsistema SIG" dataDxfId="34"/>
    <tableColumn id="13" xr3:uid="{00000000-0010-0000-0000-00000D000000}" name="Periodicidad de medición cuantitativa*" dataDxfId="33"/>
    <tableColumn id="14" xr3:uid="{00000000-0010-0000-0000-00000E000000}" name="Unidad de Medida*" dataDxfId="32"/>
    <tableColumn id="15" xr3:uid="{00000000-0010-0000-0000-00000F000000}" name="Periodicidad de reporte cualitativo*" dataDxfId="31"/>
    <tableColumn id="16" xr3:uid="{00000000-0010-0000-0000-000010000000}" name="Linea Base" dataDxfId="30"/>
    <tableColumn id="17" xr3:uid="{00000000-0010-0000-0000-000011000000}" name="Fecha Linea Base" dataDxfId="29"/>
    <tableColumn id="18" xr3:uid="{00000000-0010-0000-0000-000012000000}" name="Valor Total" dataDxfId="28"/>
    <tableColumn id="19" xr3:uid="{00000000-0010-0000-0000-000013000000}" name="Estado" dataDxfId="27"/>
    <tableColumn id="20" xr3:uid="{00000000-0010-0000-0000-000014000000}" name="Meta 2023*" dataDxfId="26"/>
    <tableColumn id="44" xr3:uid="{1106B05D-C04B-4279-B2B0-D7C5C47107A4}" name="T1 2023" dataDxfId="25"/>
    <tableColumn id="43" xr3:uid="{8B3C153A-0D4D-4C54-A919-34CF873592ED}" name="T2 2023" dataDxfId="24"/>
    <tableColumn id="42" xr3:uid="{CBC0C5F5-B227-41CE-A5CD-C4BF48F5DFAD}" name="T3 2023" dataDxfId="23"/>
    <tableColumn id="41" xr3:uid="{4B8BF26E-1C54-46E3-A8A2-CDBBE3D7ECE4}" name="T4 2023" dataDxfId="22"/>
    <tableColumn id="21" xr3:uid="{00000000-0010-0000-0000-000015000000}" name="Meta 2024*" dataDxfId="21"/>
    <tableColumn id="22" xr3:uid="{00000000-0010-0000-0000-000016000000}" name="T1 2024*" dataDxfId="20"/>
    <tableColumn id="23" xr3:uid="{00000000-0010-0000-0000-000017000000}" name="T2 2024*" dataDxfId="19"/>
    <tableColumn id="24" xr3:uid="{00000000-0010-0000-0000-000018000000}" name="T3 2024*" dataDxfId="18"/>
    <tableColumn id="25" xr3:uid="{00000000-0010-0000-0000-000019000000}" name="T4 2024*" dataDxfId="17"/>
    <tableColumn id="26" xr3:uid="{00000000-0010-0000-0000-00001A000000}" name="Meta 2025*" dataDxfId="16"/>
    <tableColumn id="27" xr3:uid="{00000000-0010-0000-0000-00001B000000}" name="T1 2025" dataDxfId="15"/>
    <tableColumn id="28" xr3:uid="{00000000-0010-0000-0000-00001C000000}" name="T2 2025" dataDxfId="14"/>
    <tableColumn id="29" xr3:uid="{00000000-0010-0000-0000-00001D000000}" name="T3 2025" dataDxfId="13"/>
    <tableColumn id="30" xr3:uid="{00000000-0010-0000-0000-00001E000000}" name="T4 2025" dataDxfId="12"/>
    <tableColumn id="31" xr3:uid="{00000000-0010-0000-0000-00001F000000}" name="Meta 2026*" dataDxfId="11"/>
    <tableColumn id="32" xr3:uid="{00000000-0010-0000-0000-000020000000}" name="T1 2026" dataDxfId="10"/>
    <tableColumn id="33" xr3:uid="{00000000-0010-0000-0000-000021000000}" name="T2 2026" dataDxfId="9"/>
    <tableColumn id="34" xr3:uid="{00000000-0010-0000-0000-000022000000}" name="T3 2026" dataDxfId="8"/>
    <tableColumn id="35" xr3:uid="{00000000-0010-0000-0000-000023000000}" name="T4 2026" dataDxfId="7"/>
    <tableColumn id="36" xr3:uid="{00000000-0010-0000-0000-000024000000}" name="Meta Cuatrienio*" dataDxfId="6"/>
    <tableColumn id="37" xr3:uid="{00000000-0010-0000-0000-000025000000}" name="Entidad / Area responsable*" dataDxfId="5"/>
    <tableColumn id="38" xr3:uid="{00000000-0010-0000-0000-000026000000}" name="Responsable del seguimiento*" dataDxfId="4"/>
    <tableColumn id="39" xr3:uid="{00000000-0010-0000-0000-000027000000}" name="Responsable del Indicador" dataDxfId="3"/>
    <tableColumn id="40" xr3:uid="{00000000-0010-0000-0000-000028000000}" name="Responsable de consolidación, revisión y envio  a OAPI" dataDxfId="2"/>
    <tableColumn id="45" xr3:uid="{ABD7A12B-D64D-4364-B41E-6A07F45BD967}" name="CUALITATIVO" dataDxfId="1"/>
    <tableColumn id="46" xr3:uid="{BB8D275C-DC5B-4BA4-B5BB-7A02BDC373BE}" name="CUANTITATIVO"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189"/>
  <sheetViews>
    <sheetView tabSelected="1" zoomScaleNormal="100" workbookViewId="0">
      <pane xSplit="4" ySplit="63" topLeftCell="E64" activePane="bottomRight" state="frozen"/>
      <selection pane="topRight" activeCell="E1" sqref="E1"/>
      <selection pane="bottomLeft" activeCell="A63" sqref="A63"/>
      <selection pane="bottomRight" sqref="A1:A2"/>
    </sheetView>
  </sheetViews>
  <sheetFormatPr baseColWidth="10" defaultColWidth="10.7109375" defaultRowHeight="15" customHeight="1" x14ac:dyDescent="0.25"/>
  <cols>
    <col min="1" max="1" width="15.7109375" style="30" customWidth="1"/>
    <col min="2" max="2" width="19.85546875" customWidth="1"/>
    <col min="3" max="3" width="13.85546875" style="26" customWidth="1"/>
    <col min="4" max="4" width="18.85546875" style="27" customWidth="1"/>
    <col min="5" max="5" width="27" style="28" customWidth="1"/>
    <col min="6" max="6" width="46" style="28" customWidth="1"/>
    <col min="7" max="7" width="42.42578125" style="28" customWidth="1"/>
    <col min="8" max="8" width="16.42578125" style="28" customWidth="1"/>
    <col min="9" max="9" width="19.140625" style="28" customWidth="1"/>
    <col min="10" max="10" width="19.42578125" style="28" customWidth="1"/>
    <col min="11" max="11" width="16" style="28" customWidth="1"/>
    <col min="12" max="12" width="24.140625" style="28" customWidth="1"/>
    <col min="13" max="13" width="9.42578125" style="28" customWidth="1"/>
    <col min="14" max="14" width="13" style="28" customWidth="1"/>
    <col min="15" max="15" width="24.85546875" style="28" customWidth="1"/>
    <col min="16" max="16" width="14.28515625" style="26" customWidth="1"/>
    <col min="17" max="17" width="19.5703125" style="28" customWidth="1"/>
    <col min="18" max="18" width="15.85546875" style="256" customWidth="1"/>
    <col min="19" max="19" width="14.28515625" style="28" customWidth="1"/>
    <col min="20" max="20" width="25.42578125" style="28" hidden="1" customWidth="1"/>
    <col min="21" max="21" width="12.7109375" style="28" customWidth="1"/>
    <col min="22" max="22" width="15.140625" customWidth="1"/>
    <col min="23" max="26" width="19.140625" hidden="1" customWidth="1"/>
    <col min="27" max="27" width="18.140625" customWidth="1"/>
    <col min="28" max="31" width="18" customWidth="1"/>
    <col min="32" max="32" width="15.42578125" customWidth="1"/>
    <col min="33" max="33" width="23.28515625" hidden="1" customWidth="1"/>
    <col min="34" max="36" width="35.7109375" hidden="1" customWidth="1"/>
    <col min="37" max="37" width="15.85546875" customWidth="1"/>
    <col min="38" max="41" width="35.7109375" hidden="1" customWidth="1"/>
    <col min="42" max="42" width="15.5703125" customWidth="1"/>
    <col min="43" max="43" width="22" style="25" hidden="1" customWidth="1"/>
    <col min="44" max="44" width="21.42578125" hidden="1" customWidth="1"/>
    <col min="45" max="45" width="14" customWidth="1"/>
    <col min="46" max="46" width="8.7109375" hidden="1" customWidth="1"/>
    <col min="47" max="47" width="51.5703125" hidden="1" customWidth="1"/>
    <col min="48" max="48" width="12.7109375" hidden="1" customWidth="1"/>
    <col min="49" max="49" width="51.42578125" hidden="1" customWidth="1"/>
    <col min="50" max="50" width="9.85546875" hidden="1" customWidth="1"/>
    <col min="51" max="51" width="81.85546875" hidden="1" customWidth="1"/>
    <col min="52" max="52" width="13.28515625" hidden="1" customWidth="1"/>
    <col min="53" max="53" width="77.28515625" hidden="1" customWidth="1"/>
    <col min="54" max="54" width="13.28515625" hidden="1" customWidth="1"/>
    <col min="55" max="55" width="64.85546875" hidden="1" customWidth="1"/>
    <col min="56" max="56" width="13.28515625" hidden="1" customWidth="1"/>
    <col min="57" max="57" width="56.85546875" hidden="1" customWidth="1"/>
    <col min="58" max="58" width="13.28515625" hidden="1" customWidth="1"/>
    <col min="59" max="59" width="70.7109375" hidden="1" customWidth="1"/>
    <col min="60" max="60" width="13.28515625" hidden="1" customWidth="1"/>
    <col min="61" max="61" width="52.7109375" hidden="1" customWidth="1"/>
    <col min="62" max="62" width="13.28515625" hidden="1" customWidth="1"/>
    <col min="63" max="63" width="59.42578125" hidden="1" customWidth="1"/>
    <col min="64" max="64" width="13.28515625" hidden="1" customWidth="1"/>
    <col min="65" max="65" width="60.140625" hidden="1" customWidth="1"/>
    <col min="66" max="66" width="13.28515625" hidden="1" customWidth="1"/>
    <col min="67" max="67" width="76.5703125" hidden="1" customWidth="1"/>
    <col min="68" max="68" width="14.140625" hidden="1" customWidth="1"/>
    <col min="69" max="69" width="59.85546875" hidden="1" customWidth="1"/>
    <col min="70" max="70" width="22.85546875" hidden="1" customWidth="1"/>
    <col min="71" max="71" width="37.7109375" hidden="1" customWidth="1"/>
    <col min="72" max="72" width="14.85546875" hidden="1" customWidth="1"/>
    <col min="73" max="73" width="20.7109375" hidden="1" customWidth="1"/>
    <col min="74" max="74" width="25.85546875" hidden="1" customWidth="1"/>
    <col min="75" max="75" width="52.28515625" customWidth="1"/>
    <col min="76" max="76" width="10.42578125" customWidth="1"/>
    <col min="77" max="77" width="18.140625" customWidth="1"/>
    <col min="78" max="78" width="8.5703125" customWidth="1"/>
    <col min="79" max="79" width="13" customWidth="1"/>
    <col min="80" max="80" width="14.5703125" customWidth="1"/>
    <col min="81" max="81" width="23.5703125" customWidth="1"/>
    <col min="82" max="82" width="10.42578125" customWidth="1"/>
    <col min="83" max="83" width="15.7109375" customWidth="1"/>
    <col min="84" max="84" width="9.140625" customWidth="1"/>
    <col min="85" max="85" width="63.7109375" customWidth="1"/>
    <col min="86" max="86" width="8.7109375" customWidth="1"/>
    <col min="87" max="87" width="14.140625" hidden="1" customWidth="1"/>
    <col min="88" max="88" width="12.28515625" customWidth="1"/>
    <col min="89" max="89" width="16.140625" customWidth="1"/>
  </cols>
  <sheetData>
    <row r="1" spans="1:89" ht="37.5" customHeight="1" x14ac:dyDescent="0.25">
      <c r="A1" s="271" t="s">
        <v>0</v>
      </c>
      <c r="B1" s="273" t="s">
        <v>1</v>
      </c>
      <c r="C1" s="112"/>
      <c r="D1" s="113"/>
      <c r="E1" s="114"/>
      <c r="F1" s="114"/>
      <c r="G1" s="114"/>
      <c r="H1" s="114"/>
      <c r="I1" s="114"/>
      <c r="J1" s="114"/>
      <c r="K1" s="114"/>
      <c r="L1" s="114"/>
      <c r="M1" s="114"/>
      <c r="N1" s="114"/>
      <c r="O1" s="114"/>
      <c r="P1" s="112"/>
      <c r="Q1" s="114"/>
      <c r="R1" s="248"/>
      <c r="S1" s="114"/>
      <c r="T1" s="114"/>
      <c r="U1" s="114"/>
      <c r="V1" s="115"/>
      <c r="W1" s="115"/>
      <c r="X1" s="115"/>
      <c r="Y1" s="115"/>
      <c r="Z1" s="115"/>
      <c r="AA1" s="115"/>
      <c r="AB1" s="115"/>
      <c r="AC1" s="115"/>
      <c r="AD1" s="115"/>
      <c r="AE1" s="115"/>
      <c r="AF1" s="115"/>
      <c r="AG1" s="115"/>
      <c r="AH1" s="115"/>
      <c r="AI1" s="115"/>
      <c r="AJ1" s="115"/>
      <c r="AK1" s="115"/>
      <c r="AL1" s="115"/>
      <c r="AM1" s="115"/>
      <c r="AN1" s="115"/>
      <c r="AO1" s="115"/>
      <c r="AP1" s="115"/>
      <c r="AQ1" s="116"/>
      <c r="AR1" s="115"/>
      <c r="AS1" s="115"/>
      <c r="AT1" s="115"/>
      <c r="AU1" s="269" t="s">
        <v>528</v>
      </c>
      <c r="AV1" s="270"/>
      <c r="AW1" s="269" t="s">
        <v>537</v>
      </c>
      <c r="AX1" s="270"/>
      <c r="AY1" s="269" t="s">
        <v>531</v>
      </c>
      <c r="AZ1" s="270"/>
      <c r="BA1" s="269" t="s">
        <v>532</v>
      </c>
      <c r="BB1" s="270"/>
      <c r="BC1" s="269" t="s">
        <v>533</v>
      </c>
      <c r="BD1" s="270"/>
      <c r="BE1" s="269" t="s">
        <v>534</v>
      </c>
      <c r="BF1" s="270"/>
      <c r="BG1" s="269" t="s">
        <v>535</v>
      </c>
      <c r="BH1" s="270"/>
      <c r="BI1" s="269" t="s">
        <v>536</v>
      </c>
      <c r="BJ1" s="270"/>
      <c r="BK1" s="269" t="s">
        <v>538</v>
      </c>
      <c r="BL1" s="270"/>
      <c r="BM1" s="269" t="s">
        <v>539</v>
      </c>
      <c r="BN1" s="270"/>
      <c r="BO1" s="269" t="s">
        <v>540</v>
      </c>
      <c r="BP1" s="270"/>
      <c r="BQ1" s="269" t="s">
        <v>541</v>
      </c>
      <c r="BR1" s="262"/>
      <c r="BS1" s="263" t="s">
        <v>570</v>
      </c>
      <c r="BT1" s="264"/>
      <c r="BU1" s="265" t="s">
        <v>647</v>
      </c>
      <c r="BW1" s="261" t="s">
        <v>715</v>
      </c>
      <c r="BX1" s="262"/>
      <c r="BY1" s="261" t="s">
        <v>729</v>
      </c>
      <c r="BZ1" s="262"/>
      <c r="CA1" s="261" t="s">
        <v>751</v>
      </c>
      <c r="CB1" s="262"/>
      <c r="CC1" s="261" t="s">
        <v>763</v>
      </c>
      <c r="CD1" s="262"/>
      <c r="CE1" s="267" t="s">
        <v>775</v>
      </c>
      <c r="CF1" s="268"/>
      <c r="CG1" s="267" t="s">
        <v>787</v>
      </c>
      <c r="CH1" s="268"/>
      <c r="CI1" s="263" t="s">
        <v>570</v>
      </c>
      <c r="CJ1" s="264"/>
      <c r="CK1" s="265" t="s">
        <v>790</v>
      </c>
    </row>
    <row r="2" spans="1:89" ht="25.5" customHeight="1" thickBot="1" x14ac:dyDescent="0.3">
      <c r="A2" s="272"/>
      <c r="B2" s="274"/>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249" t="s">
        <v>17</v>
      </c>
      <c r="S2" s="1" t="s">
        <v>18</v>
      </c>
      <c r="T2" s="1" t="s">
        <v>19</v>
      </c>
      <c r="U2" s="1" t="s">
        <v>20</v>
      </c>
      <c r="V2" s="2" t="s">
        <v>21</v>
      </c>
      <c r="W2" s="2" t="s">
        <v>22</v>
      </c>
      <c r="X2" s="2" t="s">
        <v>23</v>
      </c>
      <c r="Y2" s="2" t="s">
        <v>24</v>
      </c>
      <c r="Z2" s="2" t="s">
        <v>25</v>
      </c>
      <c r="AA2" s="2" t="s">
        <v>26</v>
      </c>
      <c r="AB2" s="2" t="s">
        <v>27</v>
      </c>
      <c r="AC2" s="2" t="s">
        <v>28</v>
      </c>
      <c r="AD2" s="2" t="s">
        <v>29</v>
      </c>
      <c r="AE2" s="2" t="s">
        <v>30</v>
      </c>
      <c r="AF2" s="2" t="s">
        <v>31</v>
      </c>
      <c r="AG2" s="2" t="s">
        <v>32</v>
      </c>
      <c r="AH2" s="2" t="s">
        <v>33</v>
      </c>
      <c r="AI2" s="2" t="s">
        <v>34</v>
      </c>
      <c r="AJ2" s="2" t="s">
        <v>35</v>
      </c>
      <c r="AK2" s="2" t="s">
        <v>36</v>
      </c>
      <c r="AL2" s="2" t="s">
        <v>37</v>
      </c>
      <c r="AM2" s="2" t="s">
        <v>38</v>
      </c>
      <c r="AN2" s="2" t="s">
        <v>39</v>
      </c>
      <c r="AO2" s="2" t="s">
        <v>40</v>
      </c>
      <c r="AP2" s="2" t="s">
        <v>41</v>
      </c>
      <c r="AQ2" s="3" t="s">
        <v>42</v>
      </c>
      <c r="AR2" s="3" t="s">
        <v>43</v>
      </c>
      <c r="AS2" s="3" t="s">
        <v>509</v>
      </c>
      <c r="AT2" s="60" t="s">
        <v>511</v>
      </c>
      <c r="AU2" s="62" t="s">
        <v>529</v>
      </c>
      <c r="AV2" s="63" t="s">
        <v>530</v>
      </c>
      <c r="AW2" s="62" t="s">
        <v>529</v>
      </c>
      <c r="AX2" s="63" t="s">
        <v>530</v>
      </c>
      <c r="AY2" s="62" t="s">
        <v>529</v>
      </c>
      <c r="AZ2" s="63" t="s">
        <v>530</v>
      </c>
      <c r="BA2" s="62" t="s">
        <v>529</v>
      </c>
      <c r="BB2" s="63" t="s">
        <v>530</v>
      </c>
      <c r="BC2" s="62" t="s">
        <v>529</v>
      </c>
      <c r="BD2" s="63" t="s">
        <v>530</v>
      </c>
      <c r="BE2" s="62" t="s">
        <v>529</v>
      </c>
      <c r="BF2" s="63" t="s">
        <v>530</v>
      </c>
      <c r="BG2" s="62" t="s">
        <v>529</v>
      </c>
      <c r="BH2" s="63" t="s">
        <v>530</v>
      </c>
      <c r="BI2" s="62" t="s">
        <v>529</v>
      </c>
      <c r="BJ2" s="63" t="s">
        <v>530</v>
      </c>
      <c r="BK2" s="62" t="s">
        <v>529</v>
      </c>
      <c r="BL2" s="63" t="s">
        <v>530</v>
      </c>
      <c r="BM2" s="62" t="s">
        <v>529</v>
      </c>
      <c r="BN2" s="63" t="s">
        <v>530</v>
      </c>
      <c r="BO2" s="62" t="s">
        <v>529</v>
      </c>
      <c r="BP2" s="63" t="s">
        <v>530</v>
      </c>
      <c r="BQ2" s="62" t="s">
        <v>529</v>
      </c>
      <c r="BR2" s="104" t="s">
        <v>530</v>
      </c>
      <c r="BS2" s="105" t="s">
        <v>710</v>
      </c>
      <c r="BT2" s="106" t="s">
        <v>571</v>
      </c>
      <c r="BU2" s="266"/>
      <c r="BW2" s="62" t="s">
        <v>529</v>
      </c>
      <c r="BX2" s="104" t="s">
        <v>717</v>
      </c>
      <c r="BY2" s="62" t="s">
        <v>529</v>
      </c>
      <c r="BZ2" s="104" t="s">
        <v>717</v>
      </c>
      <c r="CA2" s="62" t="s">
        <v>529</v>
      </c>
      <c r="CB2" s="104" t="s">
        <v>717</v>
      </c>
      <c r="CC2" s="62" t="s">
        <v>529</v>
      </c>
      <c r="CD2" s="104" t="s">
        <v>717</v>
      </c>
      <c r="CE2" s="1" t="s">
        <v>529</v>
      </c>
      <c r="CF2" s="247" t="s">
        <v>717</v>
      </c>
      <c r="CG2" s="1" t="s">
        <v>529</v>
      </c>
      <c r="CH2" s="247" t="s">
        <v>717</v>
      </c>
      <c r="CI2" s="105" t="s">
        <v>710</v>
      </c>
      <c r="CJ2" s="106" t="s">
        <v>571</v>
      </c>
      <c r="CK2" s="266"/>
    </row>
    <row r="3" spans="1:89" ht="120.75" hidden="1" thickBot="1" x14ac:dyDescent="0.3">
      <c r="A3" s="117" t="s">
        <v>44</v>
      </c>
      <c r="B3" s="4" t="s">
        <v>45</v>
      </c>
      <c r="C3" s="5">
        <v>20230001</v>
      </c>
      <c r="D3" s="5" t="s">
        <v>46</v>
      </c>
      <c r="E3" s="6"/>
      <c r="F3" s="6"/>
      <c r="G3" s="6"/>
      <c r="H3" s="6"/>
      <c r="I3" s="6"/>
      <c r="J3" s="6"/>
      <c r="K3" s="6"/>
      <c r="L3" s="6"/>
      <c r="M3" s="6"/>
      <c r="N3" s="6"/>
      <c r="O3" s="6"/>
      <c r="P3" s="7" t="s">
        <v>47</v>
      </c>
      <c r="Q3" s="6" t="s">
        <v>48</v>
      </c>
      <c r="R3" s="92" t="s">
        <v>49</v>
      </c>
      <c r="S3" s="6"/>
      <c r="T3" s="6"/>
      <c r="U3" s="6" t="s">
        <v>50</v>
      </c>
      <c r="V3" s="8">
        <v>0.15</v>
      </c>
      <c r="W3" s="8"/>
      <c r="X3" s="8"/>
      <c r="Y3" s="8"/>
      <c r="Z3" s="8"/>
      <c r="AA3" s="8">
        <v>0.15</v>
      </c>
      <c r="AB3" s="6"/>
      <c r="AC3" s="6"/>
      <c r="AD3" s="6"/>
      <c r="AE3" s="6"/>
      <c r="AF3" s="8">
        <v>0.15</v>
      </c>
      <c r="AG3" s="6"/>
      <c r="AH3" s="6"/>
      <c r="AI3" s="6"/>
      <c r="AJ3" s="6"/>
      <c r="AK3" s="8">
        <v>0.15</v>
      </c>
      <c r="AL3" s="6"/>
      <c r="AM3" s="6"/>
      <c r="AN3" s="6"/>
      <c r="AO3" s="6"/>
      <c r="AP3" s="8">
        <v>0.15</v>
      </c>
      <c r="AQ3" s="6" t="s">
        <v>51</v>
      </c>
      <c r="AR3" s="6" t="s">
        <v>52</v>
      </c>
      <c r="AS3" s="6"/>
      <c r="AT3" s="61"/>
      <c r="AU3" s="64"/>
      <c r="AV3" s="65"/>
      <c r="AW3" s="70"/>
      <c r="AX3" s="71"/>
      <c r="AY3" s="70"/>
      <c r="AZ3" s="71"/>
      <c r="BA3" s="70"/>
      <c r="BB3" s="71"/>
      <c r="BC3" s="70"/>
      <c r="BD3" s="71"/>
      <c r="BE3" s="72"/>
      <c r="BF3" s="73"/>
      <c r="BG3" s="72"/>
      <c r="BH3" s="73"/>
      <c r="BI3" s="72"/>
      <c r="BJ3" s="73"/>
      <c r="BK3" s="72"/>
      <c r="BL3" s="73"/>
      <c r="BM3" s="72"/>
      <c r="BN3" s="73"/>
      <c r="BO3" s="72"/>
      <c r="BP3" s="73"/>
      <c r="BQ3" s="70"/>
      <c r="BR3" s="71"/>
      <c r="BS3" s="118"/>
      <c r="BT3" s="118"/>
      <c r="BU3" s="71"/>
      <c r="BW3" s="70"/>
      <c r="BX3" s="71"/>
      <c r="BY3" s="118"/>
      <c r="BZ3" s="118"/>
      <c r="CA3" s="118"/>
      <c r="CB3" s="118"/>
      <c r="CC3" s="118"/>
      <c r="CD3" s="118"/>
      <c r="CE3" s="118"/>
      <c r="CF3" s="118"/>
      <c r="CG3" s="118"/>
      <c r="CH3" s="118"/>
      <c r="CI3" s="118"/>
      <c r="CJ3" s="118"/>
      <c r="CK3" s="71"/>
    </row>
    <row r="4" spans="1:89" ht="32.25" hidden="1" customHeight="1" x14ac:dyDescent="0.3">
      <c r="A4" s="117" t="s">
        <v>44</v>
      </c>
      <c r="B4" s="5" t="s">
        <v>53</v>
      </c>
      <c r="C4" s="5">
        <v>20230002</v>
      </c>
      <c r="D4" s="5" t="s">
        <v>54</v>
      </c>
      <c r="E4" s="6"/>
      <c r="F4" s="6"/>
      <c r="G4" s="6"/>
      <c r="H4" s="6"/>
      <c r="I4" s="6"/>
      <c r="J4" s="6"/>
      <c r="K4" s="6"/>
      <c r="L4" s="6"/>
      <c r="M4" s="6"/>
      <c r="N4" s="6"/>
      <c r="O4" s="6"/>
      <c r="P4" s="7" t="s">
        <v>55</v>
      </c>
      <c r="Q4" s="6" t="s">
        <v>48</v>
      </c>
      <c r="R4" s="90">
        <v>1.702</v>
      </c>
      <c r="S4" s="6"/>
      <c r="T4" s="6"/>
      <c r="U4" s="6" t="s">
        <v>50</v>
      </c>
      <c r="V4" s="9">
        <v>550</v>
      </c>
      <c r="W4" s="9"/>
      <c r="X4" s="9"/>
      <c r="Y4" s="9"/>
      <c r="Z4" s="9"/>
      <c r="AA4" s="9">
        <v>2.33</v>
      </c>
      <c r="AB4" s="6"/>
      <c r="AC4" s="6"/>
      <c r="AD4" s="6"/>
      <c r="AE4" s="6"/>
      <c r="AF4" s="9">
        <v>1.75</v>
      </c>
      <c r="AG4" s="6"/>
      <c r="AH4" s="6"/>
      <c r="AI4" s="6"/>
      <c r="AJ4" s="6"/>
      <c r="AK4" s="9">
        <v>1.75</v>
      </c>
      <c r="AL4" s="6"/>
      <c r="AM4" s="6"/>
      <c r="AN4" s="6"/>
      <c r="AO4" s="6"/>
      <c r="AP4" s="9">
        <v>6.38</v>
      </c>
      <c r="AQ4" s="5" t="s">
        <v>51</v>
      </c>
      <c r="AR4" s="5" t="s">
        <v>52</v>
      </c>
      <c r="AS4" s="6"/>
      <c r="AT4" s="61"/>
      <c r="AU4" s="66"/>
      <c r="AV4" s="67"/>
      <c r="AW4" s="70"/>
      <c r="AX4" s="71"/>
      <c r="AY4" s="70"/>
      <c r="AZ4" s="71"/>
      <c r="BA4" s="70"/>
      <c r="BB4" s="71"/>
      <c r="BC4" s="70"/>
      <c r="BD4" s="71"/>
      <c r="BE4" s="72"/>
      <c r="BF4" s="73"/>
      <c r="BG4" s="72"/>
      <c r="BH4" s="73"/>
      <c r="BI4" s="72"/>
      <c r="BJ4" s="73"/>
      <c r="BK4" s="72"/>
      <c r="BL4" s="73"/>
      <c r="BM4" s="72"/>
      <c r="BN4" s="73"/>
      <c r="BO4" s="72"/>
      <c r="BP4" s="73"/>
      <c r="BQ4" s="70"/>
      <c r="BR4" s="71"/>
      <c r="BS4" s="118"/>
      <c r="BT4" s="118"/>
      <c r="BU4" s="71"/>
      <c r="BW4" s="70"/>
      <c r="BX4" s="71"/>
      <c r="BY4" s="118"/>
      <c r="BZ4" s="118"/>
      <c r="CA4" s="118"/>
      <c r="CB4" s="118"/>
      <c r="CC4" s="118"/>
      <c r="CD4" s="118"/>
      <c r="CE4" s="118"/>
      <c r="CF4" s="118"/>
      <c r="CG4" s="118"/>
      <c r="CH4" s="118"/>
      <c r="CI4" s="118"/>
      <c r="CJ4" s="118"/>
      <c r="CK4" s="71"/>
    </row>
    <row r="5" spans="1:89" ht="150.75" hidden="1" thickBot="1" x14ac:dyDescent="0.3">
      <c r="A5" s="117" t="s">
        <v>44</v>
      </c>
      <c r="B5" s="5" t="s">
        <v>56</v>
      </c>
      <c r="C5" s="5">
        <v>20230003</v>
      </c>
      <c r="D5" s="5" t="s">
        <v>57</v>
      </c>
      <c r="E5" s="6"/>
      <c r="F5" s="6"/>
      <c r="G5" s="6"/>
      <c r="H5" s="6"/>
      <c r="I5" s="6"/>
      <c r="J5" s="6"/>
      <c r="K5" s="6"/>
      <c r="L5" s="6"/>
      <c r="M5" s="6"/>
      <c r="N5" s="6"/>
      <c r="O5" s="6"/>
      <c r="P5" s="7" t="s">
        <v>47</v>
      </c>
      <c r="Q5" s="6" t="s">
        <v>48</v>
      </c>
      <c r="R5" s="83" t="s">
        <v>49</v>
      </c>
      <c r="S5" s="6"/>
      <c r="T5" s="6"/>
      <c r="U5" s="6" t="s">
        <v>50</v>
      </c>
      <c r="V5" s="10">
        <v>0.15</v>
      </c>
      <c r="W5" s="10"/>
      <c r="X5" s="10"/>
      <c r="Y5" s="10"/>
      <c r="Z5" s="10"/>
      <c r="AA5" s="10">
        <v>0.17</v>
      </c>
      <c r="AB5" s="6"/>
      <c r="AC5" s="6"/>
      <c r="AD5" s="6"/>
      <c r="AE5" s="6"/>
      <c r="AF5" s="10">
        <v>0.19</v>
      </c>
      <c r="AG5" s="6"/>
      <c r="AH5" s="6"/>
      <c r="AI5" s="6"/>
      <c r="AJ5" s="6"/>
      <c r="AK5" s="10">
        <v>0.2</v>
      </c>
      <c r="AL5" s="6"/>
      <c r="AM5" s="6"/>
      <c r="AN5" s="6"/>
      <c r="AO5" s="6"/>
      <c r="AP5" s="11">
        <v>0.2</v>
      </c>
      <c r="AQ5" s="5" t="s">
        <v>51</v>
      </c>
      <c r="AR5" s="5" t="s">
        <v>58</v>
      </c>
      <c r="AS5" s="6"/>
      <c r="AT5" s="61"/>
      <c r="AU5" s="66"/>
      <c r="AV5" s="67"/>
      <c r="AW5" s="70"/>
      <c r="AX5" s="71"/>
      <c r="AY5" s="70"/>
      <c r="AZ5" s="71"/>
      <c r="BA5" s="70"/>
      <c r="BB5" s="71"/>
      <c r="BC5" s="70"/>
      <c r="BD5" s="71"/>
      <c r="BE5" s="72"/>
      <c r="BF5" s="73"/>
      <c r="BG5" s="72"/>
      <c r="BH5" s="73"/>
      <c r="BI5" s="72"/>
      <c r="BJ5" s="73"/>
      <c r="BK5" s="72"/>
      <c r="BL5" s="73"/>
      <c r="BM5" s="72"/>
      <c r="BN5" s="73"/>
      <c r="BO5" s="72"/>
      <c r="BP5" s="73"/>
      <c r="BQ5" s="70"/>
      <c r="BR5" s="71"/>
      <c r="BS5" s="118"/>
      <c r="BT5" s="118"/>
      <c r="BU5" s="71"/>
      <c r="BW5" s="70"/>
      <c r="BX5" s="71"/>
      <c r="BY5" s="118"/>
      <c r="BZ5" s="118"/>
      <c r="CA5" s="118"/>
      <c r="CB5" s="118"/>
      <c r="CC5" s="118"/>
      <c r="CD5" s="118"/>
      <c r="CE5" s="118"/>
      <c r="CF5" s="118"/>
      <c r="CG5" s="118"/>
      <c r="CH5" s="118"/>
      <c r="CI5" s="118"/>
      <c r="CJ5" s="118"/>
      <c r="CK5" s="71"/>
    </row>
    <row r="6" spans="1:89" ht="150.75" hidden="1" thickBot="1" x14ac:dyDescent="0.3">
      <c r="A6" s="117" t="s">
        <v>44</v>
      </c>
      <c r="B6" s="5" t="s">
        <v>56</v>
      </c>
      <c r="C6" s="5">
        <v>20230004</v>
      </c>
      <c r="D6" s="5" t="s">
        <v>59</v>
      </c>
      <c r="E6" s="6"/>
      <c r="F6" s="6"/>
      <c r="G6" s="6"/>
      <c r="H6" s="6"/>
      <c r="I6" s="6"/>
      <c r="J6" s="6"/>
      <c r="K6" s="6"/>
      <c r="L6" s="6"/>
      <c r="M6" s="6"/>
      <c r="N6" s="6"/>
      <c r="O6" s="6"/>
      <c r="P6" s="7" t="s">
        <v>55</v>
      </c>
      <c r="Q6" s="6" t="s">
        <v>48</v>
      </c>
      <c r="R6" s="83">
        <v>1.0429999999999999</v>
      </c>
      <c r="S6" s="6"/>
      <c r="T6" s="6"/>
      <c r="U6" s="6" t="s">
        <v>50</v>
      </c>
      <c r="V6" s="9">
        <v>0</v>
      </c>
      <c r="W6" s="9"/>
      <c r="X6" s="9"/>
      <c r="Y6" s="9"/>
      <c r="Z6" s="9"/>
      <c r="AA6" s="9">
        <v>820</v>
      </c>
      <c r="AB6" s="6"/>
      <c r="AC6" s="6"/>
      <c r="AD6" s="6"/>
      <c r="AE6" s="6"/>
      <c r="AF6" s="5">
        <v>800</v>
      </c>
      <c r="AG6" s="6"/>
      <c r="AH6" s="6"/>
      <c r="AI6" s="6"/>
      <c r="AJ6" s="6"/>
      <c r="AK6" s="5">
        <v>800</v>
      </c>
      <c r="AL6" s="6"/>
      <c r="AM6" s="6"/>
      <c r="AN6" s="6"/>
      <c r="AO6" s="6"/>
      <c r="AP6" s="5">
        <v>2.42</v>
      </c>
      <c r="AQ6" s="5" t="s">
        <v>51</v>
      </c>
      <c r="AR6" s="5" t="s">
        <v>58</v>
      </c>
      <c r="AS6" s="6"/>
      <c r="AT6" s="61"/>
      <c r="AU6" s="66"/>
      <c r="AV6" s="67"/>
      <c r="AW6" s="70"/>
      <c r="AX6" s="71"/>
      <c r="AY6" s="70"/>
      <c r="AZ6" s="71"/>
      <c r="BA6" s="70"/>
      <c r="BB6" s="71"/>
      <c r="BC6" s="70"/>
      <c r="BD6" s="71"/>
      <c r="BE6" s="72"/>
      <c r="BF6" s="73"/>
      <c r="BG6" s="72"/>
      <c r="BH6" s="73"/>
      <c r="BI6" s="72"/>
      <c r="BJ6" s="73"/>
      <c r="BK6" s="72"/>
      <c r="BL6" s="73"/>
      <c r="BM6" s="72"/>
      <c r="BN6" s="73"/>
      <c r="BO6" s="72"/>
      <c r="BP6" s="73"/>
      <c r="BQ6" s="70"/>
      <c r="BR6" s="71"/>
      <c r="BS6" s="118"/>
      <c r="BT6" s="118"/>
      <c r="BU6" s="71"/>
      <c r="BW6" s="70"/>
      <c r="BX6" s="71"/>
      <c r="BY6" s="118"/>
      <c r="BZ6" s="118"/>
      <c r="CA6" s="118"/>
      <c r="CB6" s="118"/>
      <c r="CC6" s="118"/>
      <c r="CD6" s="118"/>
      <c r="CE6" s="118"/>
      <c r="CF6" s="118"/>
      <c r="CG6" s="118"/>
      <c r="CH6" s="118"/>
      <c r="CI6" s="118"/>
      <c r="CJ6" s="118"/>
      <c r="CK6" s="71"/>
    </row>
    <row r="7" spans="1:89" ht="120.75" hidden="1" thickBot="1" x14ac:dyDescent="0.3">
      <c r="A7" s="117" t="s">
        <v>44</v>
      </c>
      <c r="B7" s="5" t="s">
        <v>60</v>
      </c>
      <c r="C7" s="5">
        <v>20230005</v>
      </c>
      <c r="D7" s="9" t="s">
        <v>61</v>
      </c>
      <c r="E7" s="6"/>
      <c r="F7" s="6"/>
      <c r="G7" s="6"/>
      <c r="H7" s="6"/>
      <c r="I7" s="6"/>
      <c r="J7" s="6"/>
      <c r="K7" s="6"/>
      <c r="L7" s="6"/>
      <c r="M7" s="6"/>
      <c r="N7" s="6"/>
      <c r="O7" s="6"/>
      <c r="P7" s="12" t="s">
        <v>55</v>
      </c>
      <c r="Q7" s="6" t="s">
        <v>48</v>
      </c>
      <c r="R7" s="90">
        <v>24</v>
      </c>
      <c r="S7" s="6"/>
      <c r="T7" s="6"/>
      <c r="U7" s="6" t="s">
        <v>50</v>
      </c>
      <c r="V7" s="9">
        <v>6</v>
      </c>
      <c r="W7" s="9"/>
      <c r="X7" s="9"/>
      <c r="Y7" s="9"/>
      <c r="Z7" s="9"/>
      <c r="AA7" s="9">
        <v>10</v>
      </c>
      <c r="AB7" s="6"/>
      <c r="AC7" s="6"/>
      <c r="AD7" s="6"/>
      <c r="AE7" s="6"/>
      <c r="AF7" s="9">
        <v>10</v>
      </c>
      <c r="AG7" s="6"/>
      <c r="AH7" s="6"/>
      <c r="AI7" s="6"/>
      <c r="AJ7" s="6"/>
      <c r="AK7" s="9">
        <v>10</v>
      </c>
      <c r="AL7" s="6"/>
      <c r="AM7" s="6"/>
      <c r="AN7" s="6"/>
      <c r="AO7" s="6"/>
      <c r="AP7" s="9">
        <v>36</v>
      </c>
      <c r="AQ7" s="9" t="s">
        <v>51</v>
      </c>
      <c r="AR7" s="9" t="s">
        <v>62</v>
      </c>
      <c r="AS7" s="6"/>
      <c r="AT7" s="61"/>
      <c r="AU7" s="66"/>
      <c r="AV7" s="67"/>
      <c r="AW7" s="70"/>
      <c r="AX7" s="71"/>
      <c r="AY7" s="70"/>
      <c r="AZ7" s="71"/>
      <c r="BA7" s="70"/>
      <c r="BB7" s="71"/>
      <c r="BC7" s="70"/>
      <c r="BD7" s="71"/>
      <c r="BE7" s="72"/>
      <c r="BF7" s="73"/>
      <c r="BG7" s="72"/>
      <c r="BH7" s="73"/>
      <c r="BI7" s="72"/>
      <c r="BJ7" s="73"/>
      <c r="BK7" s="72"/>
      <c r="BL7" s="73"/>
      <c r="BM7" s="72"/>
      <c r="BN7" s="73"/>
      <c r="BO7" s="72"/>
      <c r="BP7" s="73"/>
      <c r="BQ7" s="70"/>
      <c r="BR7" s="71"/>
      <c r="BS7" s="118"/>
      <c r="BT7" s="118"/>
      <c r="BU7" s="71"/>
      <c r="BW7" s="70"/>
      <c r="BX7" s="71"/>
      <c r="BY7" s="118"/>
      <c r="BZ7" s="118"/>
      <c r="CA7" s="118"/>
      <c r="CB7" s="118"/>
      <c r="CC7" s="118"/>
      <c r="CD7" s="118"/>
      <c r="CE7" s="118"/>
      <c r="CF7" s="118"/>
      <c r="CG7" s="118"/>
      <c r="CH7" s="118"/>
      <c r="CI7" s="118"/>
      <c r="CJ7" s="118"/>
      <c r="CK7" s="71"/>
    </row>
    <row r="8" spans="1:89" ht="150.75" hidden="1" thickBot="1" x14ac:dyDescent="0.3">
      <c r="A8" s="117" t="s">
        <v>44</v>
      </c>
      <c r="B8" s="5" t="s">
        <v>56</v>
      </c>
      <c r="C8" s="5">
        <v>20230006</v>
      </c>
      <c r="D8" s="5" t="s">
        <v>63</v>
      </c>
      <c r="E8" s="6"/>
      <c r="F8" s="6"/>
      <c r="G8" s="6"/>
      <c r="H8" s="6"/>
      <c r="I8" s="6"/>
      <c r="J8" s="6"/>
      <c r="K8" s="6"/>
      <c r="L8" s="6"/>
      <c r="M8" s="6"/>
      <c r="N8" s="6"/>
      <c r="O8" s="6"/>
      <c r="P8" s="7" t="s">
        <v>47</v>
      </c>
      <c r="Q8" s="6" t="s">
        <v>48</v>
      </c>
      <c r="R8" s="98">
        <v>0.02</v>
      </c>
      <c r="S8" s="6"/>
      <c r="T8" s="6"/>
      <c r="U8" s="6" t="s">
        <v>50</v>
      </c>
      <c r="V8" s="10">
        <v>0.03</v>
      </c>
      <c r="W8" s="10"/>
      <c r="X8" s="10"/>
      <c r="Y8" s="10"/>
      <c r="Z8" s="10"/>
      <c r="AA8" s="10">
        <v>0.03</v>
      </c>
      <c r="AB8" s="6"/>
      <c r="AC8" s="6"/>
      <c r="AD8" s="6"/>
      <c r="AE8" s="6"/>
      <c r="AF8" s="10">
        <v>0.03</v>
      </c>
      <c r="AG8" s="6"/>
      <c r="AH8" s="6"/>
      <c r="AI8" s="6"/>
      <c r="AJ8" s="6"/>
      <c r="AK8" s="10">
        <v>0.03</v>
      </c>
      <c r="AL8" s="6"/>
      <c r="AM8" s="6"/>
      <c r="AN8" s="6"/>
      <c r="AO8" s="6"/>
      <c r="AP8" s="10">
        <v>0.12</v>
      </c>
      <c r="AQ8" s="6" t="s">
        <v>64</v>
      </c>
      <c r="AR8" s="5" t="s">
        <v>65</v>
      </c>
      <c r="AS8" s="6"/>
      <c r="AT8" s="61"/>
      <c r="AU8" s="66"/>
      <c r="AV8" s="67"/>
      <c r="AW8" s="70"/>
      <c r="AX8" s="71"/>
      <c r="AY8" s="70"/>
      <c r="AZ8" s="71"/>
      <c r="BA8" s="70"/>
      <c r="BB8" s="71"/>
      <c r="BC8" s="70"/>
      <c r="BD8" s="71"/>
      <c r="BE8" s="72"/>
      <c r="BF8" s="73"/>
      <c r="BG8" s="72"/>
      <c r="BH8" s="73"/>
      <c r="BI8" s="72"/>
      <c r="BJ8" s="73"/>
      <c r="BK8" s="72"/>
      <c r="BL8" s="73"/>
      <c r="BM8" s="72"/>
      <c r="BN8" s="73"/>
      <c r="BO8" s="72"/>
      <c r="BP8" s="73"/>
      <c r="BQ8" s="70"/>
      <c r="BR8" s="71"/>
      <c r="BS8" s="118"/>
      <c r="BT8" s="118"/>
      <c r="BU8" s="71"/>
      <c r="BW8" s="70"/>
      <c r="BX8" s="71"/>
      <c r="BY8" s="118"/>
      <c r="BZ8" s="118"/>
      <c r="CA8" s="118"/>
      <c r="CB8" s="118"/>
      <c r="CC8" s="118"/>
      <c r="CD8" s="118"/>
      <c r="CE8" s="118"/>
      <c r="CF8" s="118"/>
      <c r="CG8" s="118"/>
      <c r="CH8" s="118"/>
      <c r="CI8" s="118"/>
      <c r="CJ8" s="118"/>
      <c r="CK8" s="71"/>
    </row>
    <row r="9" spans="1:89" ht="150.75" hidden="1" thickBot="1" x14ac:dyDescent="0.3">
      <c r="A9" s="117" t="s">
        <v>44</v>
      </c>
      <c r="B9" s="5" t="s">
        <v>56</v>
      </c>
      <c r="C9" s="5">
        <v>20230007</v>
      </c>
      <c r="D9" s="5" t="s">
        <v>66</v>
      </c>
      <c r="E9" s="6"/>
      <c r="F9" s="6"/>
      <c r="G9" s="6"/>
      <c r="H9" s="6"/>
      <c r="I9" s="6"/>
      <c r="J9" s="6"/>
      <c r="K9" s="6"/>
      <c r="L9" s="6"/>
      <c r="M9" s="6"/>
      <c r="N9" s="6"/>
      <c r="O9" s="6"/>
      <c r="P9" s="7" t="s">
        <v>55</v>
      </c>
      <c r="Q9" s="6" t="s">
        <v>48</v>
      </c>
      <c r="R9" s="83">
        <v>2</v>
      </c>
      <c r="S9" s="6"/>
      <c r="T9" s="6"/>
      <c r="U9" s="6" t="s">
        <v>50</v>
      </c>
      <c r="V9" s="5">
        <v>2</v>
      </c>
      <c r="W9" s="5"/>
      <c r="X9" s="5"/>
      <c r="Y9" s="5"/>
      <c r="Z9" s="5"/>
      <c r="AA9" s="5">
        <v>2</v>
      </c>
      <c r="AB9" s="6"/>
      <c r="AC9" s="6"/>
      <c r="AD9" s="6"/>
      <c r="AE9" s="6"/>
      <c r="AF9" s="5">
        <v>2</v>
      </c>
      <c r="AG9" s="6"/>
      <c r="AH9" s="6"/>
      <c r="AI9" s="6"/>
      <c r="AJ9" s="6"/>
      <c r="AK9" s="5">
        <v>2</v>
      </c>
      <c r="AL9" s="6"/>
      <c r="AM9" s="6"/>
      <c r="AN9" s="6"/>
      <c r="AO9" s="6"/>
      <c r="AP9" s="5">
        <v>8</v>
      </c>
      <c r="AQ9" s="6" t="s">
        <v>64</v>
      </c>
      <c r="AR9" s="5" t="s">
        <v>67</v>
      </c>
      <c r="AS9" s="6"/>
      <c r="AT9" s="61"/>
      <c r="AU9" s="66"/>
      <c r="AV9" s="67"/>
      <c r="AW9" s="70"/>
      <c r="AX9" s="71"/>
      <c r="AY9" s="70"/>
      <c r="AZ9" s="71"/>
      <c r="BA9" s="70"/>
      <c r="BB9" s="71"/>
      <c r="BC9" s="70"/>
      <c r="BD9" s="71"/>
      <c r="BE9" s="72"/>
      <c r="BF9" s="73"/>
      <c r="BG9" s="72"/>
      <c r="BH9" s="73"/>
      <c r="BI9" s="72"/>
      <c r="BJ9" s="73"/>
      <c r="BK9" s="72"/>
      <c r="BL9" s="73"/>
      <c r="BM9" s="72"/>
      <c r="BN9" s="73"/>
      <c r="BO9" s="72"/>
      <c r="BP9" s="73"/>
      <c r="BQ9" s="70"/>
      <c r="BR9" s="71"/>
      <c r="BS9" s="118"/>
      <c r="BT9" s="118"/>
      <c r="BU9" s="71"/>
      <c r="BW9" s="70"/>
      <c r="BX9" s="71"/>
      <c r="BY9" s="118"/>
      <c r="BZ9" s="118"/>
      <c r="CA9" s="118"/>
      <c r="CB9" s="118"/>
      <c r="CC9" s="118"/>
      <c r="CD9" s="118"/>
      <c r="CE9" s="118"/>
      <c r="CF9" s="118"/>
      <c r="CG9" s="118"/>
      <c r="CH9" s="118"/>
      <c r="CI9" s="118"/>
      <c r="CJ9" s="118"/>
      <c r="CK9" s="71"/>
    </row>
    <row r="10" spans="1:89" ht="150.75" hidden="1" thickBot="1" x14ac:dyDescent="0.3">
      <c r="A10" s="117" t="s">
        <v>44</v>
      </c>
      <c r="B10" s="5" t="s">
        <v>56</v>
      </c>
      <c r="C10" s="5">
        <v>20230008</v>
      </c>
      <c r="D10" s="5" t="s">
        <v>68</v>
      </c>
      <c r="E10" s="6"/>
      <c r="F10" s="6"/>
      <c r="G10" s="6"/>
      <c r="H10" s="6"/>
      <c r="I10" s="6"/>
      <c r="J10" s="6"/>
      <c r="K10" s="6"/>
      <c r="L10" s="6"/>
      <c r="M10" s="6"/>
      <c r="N10" s="6"/>
      <c r="O10" s="6"/>
      <c r="P10" s="7" t="s">
        <v>55</v>
      </c>
      <c r="Q10" s="6" t="s">
        <v>48</v>
      </c>
      <c r="R10" s="83">
        <v>2</v>
      </c>
      <c r="S10" s="6"/>
      <c r="T10" s="6"/>
      <c r="U10" s="6" t="s">
        <v>50</v>
      </c>
      <c r="V10" s="5">
        <v>2</v>
      </c>
      <c r="W10" s="5"/>
      <c r="X10" s="5"/>
      <c r="Y10" s="5"/>
      <c r="Z10" s="5"/>
      <c r="AA10" s="5">
        <v>2</v>
      </c>
      <c r="AB10" s="6"/>
      <c r="AC10" s="6"/>
      <c r="AD10" s="6"/>
      <c r="AE10" s="6"/>
      <c r="AF10" s="5">
        <v>2</v>
      </c>
      <c r="AG10" s="6"/>
      <c r="AH10" s="6"/>
      <c r="AI10" s="6"/>
      <c r="AJ10" s="6"/>
      <c r="AK10" s="5">
        <v>2</v>
      </c>
      <c r="AL10" s="6"/>
      <c r="AM10" s="6"/>
      <c r="AN10" s="6"/>
      <c r="AO10" s="6"/>
      <c r="AP10" s="5">
        <v>8</v>
      </c>
      <c r="AQ10" s="6" t="s">
        <v>64</v>
      </c>
      <c r="AR10" s="5" t="s">
        <v>69</v>
      </c>
      <c r="AS10" s="6"/>
      <c r="AT10" s="61"/>
      <c r="AU10" s="66"/>
      <c r="AV10" s="67"/>
      <c r="AW10" s="70"/>
      <c r="AX10" s="71"/>
      <c r="AY10" s="70"/>
      <c r="AZ10" s="71"/>
      <c r="BA10" s="70"/>
      <c r="BB10" s="71"/>
      <c r="BC10" s="70"/>
      <c r="BD10" s="71"/>
      <c r="BE10" s="72"/>
      <c r="BF10" s="73"/>
      <c r="BG10" s="72"/>
      <c r="BH10" s="73"/>
      <c r="BI10" s="72"/>
      <c r="BJ10" s="73"/>
      <c r="BK10" s="72"/>
      <c r="BL10" s="73"/>
      <c r="BM10" s="72"/>
      <c r="BN10" s="73"/>
      <c r="BO10" s="72"/>
      <c r="BP10" s="73"/>
      <c r="BQ10" s="70"/>
      <c r="BR10" s="71"/>
      <c r="BS10" s="118"/>
      <c r="BT10" s="118"/>
      <c r="BU10" s="71"/>
      <c r="BW10" s="70"/>
      <c r="BX10" s="71"/>
      <c r="BY10" s="118"/>
      <c r="BZ10" s="118"/>
      <c r="CA10" s="118"/>
      <c r="CB10" s="118"/>
      <c r="CC10" s="118"/>
      <c r="CD10" s="118"/>
      <c r="CE10" s="118"/>
      <c r="CF10" s="118"/>
      <c r="CG10" s="118"/>
      <c r="CH10" s="118"/>
      <c r="CI10" s="118"/>
      <c r="CJ10" s="118"/>
      <c r="CK10" s="71"/>
    </row>
    <row r="11" spans="1:89" ht="150.75" hidden="1" thickBot="1" x14ac:dyDescent="0.3">
      <c r="A11" s="117" t="s">
        <v>44</v>
      </c>
      <c r="B11" s="5" t="s">
        <v>56</v>
      </c>
      <c r="C11" s="5">
        <v>20230009</v>
      </c>
      <c r="D11" s="9" t="s">
        <v>70</v>
      </c>
      <c r="E11" s="6"/>
      <c r="F11" s="6"/>
      <c r="G11" s="6"/>
      <c r="H11" s="6"/>
      <c r="I11" s="6"/>
      <c r="J11" s="6"/>
      <c r="K11" s="6"/>
      <c r="L11" s="6"/>
      <c r="M11" s="6"/>
      <c r="N11" s="6"/>
      <c r="O11" s="6"/>
      <c r="P11" s="13" t="s">
        <v>55</v>
      </c>
      <c r="Q11" s="6" t="s">
        <v>48</v>
      </c>
      <c r="R11" s="90">
        <v>3</v>
      </c>
      <c r="S11" s="6"/>
      <c r="T11" s="6"/>
      <c r="U11" s="6" t="s">
        <v>50</v>
      </c>
      <c r="V11" s="9">
        <v>4</v>
      </c>
      <c r="W11" s="9"/>
      <c r="X11" s="9"/>
      <c r="Y11" s="9"/>
      <c r="Z11" s="9"/>
      <c r="AA11" s="9">
        <v>4</v>
      </c>
      <c r="AB11" s="6"/>
      <c r="AC11" s="6"/>
      <c r="AD11" s="6"/>
      <c r="AE11" s="6"/>
      <c r="AF11" s="9">
        <v>4</v>
      </c>
      <c r="AG11" s="6"/>
      <c r="AH11" s="6"/>
      <c r="AI11" s="6"/>
      <c r="AJ11" s="6"/>
      <c r="AK11" s="9">
        <v>4</v>
      </c>
      <c r="AL11" s="6"/>
      <c r="AM11" s="6"/>
      <c r="AN11" s="6"/>
      <c r="AO11" s="6"/>
      <c r="AP11" s="9">
        <v>16</v>
      </c>
      <c r="AQ11" s="6" t="s">
        <v>64</v>
      </c>
      <c r="AR11" s="14" t="s">
        <v>65</v>
      </c>
      <c r="AS11" s="6"/>
      <c r="AT11" s="61"/>
      <c r="AU11" s="66"/>
      <c r="AV11" s="67"/>
      <c r="AW11" s="70"/>
      <c r="AX11" s="71"/>
      <c r="AY11" s="70"/>
      <c r="AZ11" s="71"/>
      <c r="BA11" s="70"/>
      <c r="BB11" s="71"/>
      <c r="BC11" s="70"/>
      <c r="BD11" s="71"/>
      <c r="BE11" s="72"/>
      <c r="BF11" s="73"/>
      <c r="BG11" s="72"/>
      <c r="BH11" s="73"/>
      <c r="BI11" s="72"/>
      <c r="BJ11" s="73"/>
      <c r="BK11" s="72"/>
      <c r="BL11" s="73"/>
      <c r="BM11" s="72"/>
      <c r="BN11" s="73"/>
      <c r="BO11" s="72"/>
      <c r="BP11" s="73"/>
      <c r="BQ11" s="70"/>
      <c r="BR11" s="71"/>
      <c r="BS11" s="118"/>
      <c r="BT11" s="118"/>
      <c r="BU11" s="71"/>
      <c r="BW11" s="70"/>
      <c r="BX11" s="71"/>
      <c r="BY11" s="118"/>
      <c r="BZ11" s="118"/>
      <c r="CA11" s="118"/>
      <c r="CB11" s="118"/>
      <c r="CC11" s="118"/>
      <c r="CD11" s="118"/>
      <c r="CE11" s="118"/>
      <c r="CF11" s="118"/>
      <c r="CG11" s="118"/>
      <c r="CH11" s="118"/>
      <c r="CI11" s="118"/>
      <c r="CJ11" s="118"/>
      <c r="CK11" s="71"/>
    </row>
    <row r="12" spans="1:89" ht="150.75" hidden="1" thickBot="1" x14ac:dyDescent="0.3">
      <c r="A12" s="117" t="s">
        <v>44</v>
      </c>
      <c r="B12" s="5" t="s">
        <v>56</v>
      </c>
      <c r="C12" s="5">
        <v>20230010</v>
      </c>
      <c r="D12" s="9" t="s">
        <v>71</v>
      </c>
      <c r="E12" s="6"/>
      <c r="F12" s="6"/>
      <c r="G12" s="6"/>
      <c r="H12" s="6"/>
      <c r="I12" s="6"/>
      <c r="J12" s="6"/>
      <c r="K12" s="6"/>
      <c r="L12" s="6"/>
      <c r="M12" s="6"/>
      <c r="N12" s="6"/>
      <c r="O12" s="6"/>
      <c r="P12" s="13" t="s">
        <v>55</v>
      </c>
      <c r="Q12" s="6" t="s">
        <v>48</v>
      </c>
      <c r="R12" s="90">
        <v>0</v>
      </c>
      <c r="S12" s="6"/>
      <c r="T12" s="6"/>
      <c r="U12" s="6" t="s">
        <v>50</v>
      </c>
      <c r="V12" s="9">
        <v>2.847</v>
      </c>
      <c r="W12" s="9"/>
      <c r="X12" s="9"/>
      <c r="Y12" s="9"/>
      <c r="Z12" s="9"/>
      <c r="AA12" s="9">
        <v>2.847</v>
      </c>
      <c r="AB12" s="6"/>
      <c r="AC12" s="6"/>
      <c r="AD12" s="6"/>
      <c r="AE12" s="6"/>
      <c r="AF12" s="9">
        <v>2.847</v>
      </c>
      <c r="AG12" s="6"/>
      <c r="AH12" s="6"/>
      <c r="AI12" s="6"/>
      <c r="AJ12" s="6"/>
      <c r="AK12" s="9">
        <v>2.847</v>
      </c>
      <c r="AL12" s="6"/>
      <c r="AM12" s="6"/>
      <c r="AN12" s="6"/>
      <c r="AO12" s="6"/>
      <c r="AP12" s="9">
        <v>11.388</v>
      </c>
      <c r="AQ12" s="9" t="s">
        <v>72</v>
      </c>
      <c r="AR12" s="9" t="s">
        <v>72</v>
      </c>
      <c r="AS12" s="6"/>
      <c r="AT12" s="61"/>
      <c r="AU12" s="66"/>
      <c r="AV12" s="67"/>
      <c r="AW12" s="70"/>
      <c r="AX12" s="71"/>
      <c r="AY12" s="70"/>
      <c r="AZ12" s="71"/>
      <c r="BA12" s="70"/>
      <c r="BB12" s="71"/>
      <c r="BC12" s="70"/>
      <c r="BD12" s="71"/>
      <c r="BE12" s="72"/>
      <c r="BF12" s="73"/>
      <c r="BG12" s="72"/>
      <c r="BH12" s="73"/>
      <c r="BI12" s="72"/>
      <c r="BJ12" s="73"/>
      <c r="BK12" s="72"/>
      <c r="BL12" s="73"/>
      <c r="BM12" s="72"/>
      <c r="BN12" s="73"/>
      <c r="BO12" s="72"/>
      <c r="BP12" s="73"/>
      <c r="BQ12" s="70"/>
      <c r="BR12" s="71"/>
      <c r="BS12" s="118"/>
      <c r="BT12" s="118"/>
      <c r="BU12" s="71"/>
      <c r="BW12" s="70"/>
      <c r="BX12" s="71"/>
      <c r="BY12" s="118"/>
      <c r="BZ12" s="118"/>
      <c r="CA12" s="118"/>
      <c r="CB12" s="118"/>
      <c r="CC12" s="118"/>
      <c r="CD12" s="118"/>
      <c r="CE12" s="118"/>
      <c r="CF12" s="118"/>
      <c r="CG12" s="118"/>
      <c r="CH12" s="118"/>
      <c r="CI12" s="118"/>
      <c r="CJ12" s="118"/>
      <c r="CK12" s="71"/>
    </row>
    <row r="13" spans="1:89" ht="150.75" hidden="1" thickBot="1" x14ac:dyDescent="0.3">
      <c r="A13" s="117" t="s">
        <v>44</v>
      </c>
      <c r="B13" s="5" t="s">
        <v>56</v>
      </c>
      <c r="C13" s="5">
        <v>20230011</v>
      </c>
      <c r="D13" s="9" t="s">
        <v>73</v>
      </c>
      <c r="E13" s="6"/>
      <c r="F13" s="6"/>
      <c r="G13" s="6"/>
      <c r="H13" s="6"/>
      <c r="I13" s="6"/>
      <c r="J13" s="6"/>
      <c r="K13" s="6"/>
      <c r="L13" s="6"/>
      <c r="M13" s="6"/>
      <c r="N13" s="6"/>
      <c r="O13" s="6"/>
      <c r="P13" s="13" t="s">
        <v>55</v>
      </c>
      <c r="Q13" s="6" t="s">
        <v>48</v>
      </c>
      <c r="R13" s="90">
        <v>6.1349999999999998</v>
      </c>
      <c r="S13" s="6"/>
      <c r="T13" s="6"/>
      <c r="U13" s="6" t="s">
        <v>50</v>
      </c>
      <c r="V13" s="9">
        <v>5.0350000000000001</v>
      </c>
      <c r="W13" s="9"/>
      <c r="X13" s="9"/>
      <c r="Y13" s="9"/>
      <c r="Z13" s="9"/>
      <c r="AA13" s="9">
        <v>3.3650000000000002</v>
      </c>
      <c r="AB13" s="6"/>
      <c r="AC13" s="6"/>
      <c r="AD13" s="6"/>
      <c r="AE13" s="6"/>
      <c r="AF13" s="9">
        <v>1.6950000000000001</v>
      </c>
      <c r="AG13" s="6"/>
      <c r="AH13" s="6"/>
      <c r="AI13" s="6"/>
      <c r="AJ13" s="6"/>
      <c r="AK13" s="9">
        <v>0</v>
      </c>
      <c r="AL13" s="6"/>
      <c r="AM13" s="6"/>
      <c r="AN13" s="6"/>
      <c r="AO13" s="6"/>
      <c r="AP13" s="9">
        <v>0</v>
      </c>
      <c r="AQ13" s="9" t="s">
        <v>72</v>
      </c>
      <c r="AR13" s="9" t="s">
        <v>72</v>
      </c>
      <c r="AS13" s="6"/>
      <c r="AT13" s="61"/>
      <c r="AU13" s="66"/>
      <c r="AV13" s="67"/>
      <c r="AW13" s="70"/>
      <c r="AX13" s="71"/>
      <c r="AY13" s="70"/>
      <c r="AZ13" s="71"/>
      <c r="BA13" s="70"/>
      <c r="BB13" s="71"/>
      <c r="BC13" s="70"/>
      <c r="BD13" s="71"/>
      <c r="BE13" s="72"/>
      <c r="BF13" s="73"/>
      <c r="BG13" s="72"/>
      <c r="BH13" s="73"/>
      <c r="BI13" s="72"/>
      <c r="BJ13" s="73"/>
      <c r="BK13" s="72"/>
      <c r="BL13" s="73"/>
      <c r="BM13" s="72"/>
      <c r="BN13" s="73"/>
      <c r="BO13" s="72"/>
      <c r="BP13" s="73"/>
      <c r="BQ13" s="70"/>
      <c r="BR13" s="71"/>
      <c r="BS13" s="118"/>
      <c r="BT13" s="118"/>
      <c r="BU13" s="71"/>
      <c r="BW13" s="70"/>
      <c r="BX13" s="71"/>
      <c r="BY13" s="118"/>
      <c r="BZ13" s="118"/>
      <c r="CA13" s="118"/>
      <c r="CB13" s="118"/>
      <c r="CC13" s="118"/>
      <c r="CD13" s="118"/>
      <c r="CE13" s="118"/>
      <c r="CF13" s="118"/>
      <c r="CG13" s="118"/>
      <c r="CH13" s="118"/>
      <c r="CI13" s="118"/>
      <c r="CJ13" s="118"/>
      <c r="CK13" s="71"/>
    </row>
    <row r="14" spans="1:89" ht="150.75" hidden="1" thickBot="1" x14ac:dyDescent="0.3">
      <c r="A14" s="117" t="s">
        <v>44</v>
      </c>
      <c r="B14" s="5" t="s">
        <v>56</v>
      </c>
      <c r="C14" s="5">
        <v>20230012</v>
      </c>
      <c r="D14" s="6" t="s">
        <v>74</v>
      </c>
      <c r="E14" s="6"/>
      <c r="F14" s="6"/>
      <c r="G14" s="6"/>
      <c r="H14" s="6"/>
      <c r="I14" s="6"/>
      <c r="J14" s="6"/>
      <c r="K14" s="6"/>
      <c r="L14" s="6"/>
      <c r="M14" s="6"/>
      <c r="N14" s="6"/>
      <c r="O14" s="6"/>
      <c r="P14" s="7" t="s">
        <v>55</v>
      </c>
      <c r="Q14" s="6" t="s">
        <v>48</v>
      </c>
      <c r="R14" s="85">
        <v>400</v>
      </c>
      <c r="S14" s="6"/>
      <c r="T14" s="6"/>
      <c r="U14" s="6" t="s">
        <v>50</v>
      </c>
      <c r="V14" s="6">
        <v>400</v>
      </c>
      <c r="W14" s="6"/>
      <c r="X14" s="6"/>
      <c r="Y14" s="6"/>
      <c r="Z14" s="6"/>
      <c r="AA14" s="6">
        <v>290</v>
      </c>
      <c r="AB14" s="6"/>
      <c r="AC14" s="6"/>
      <c r="AD14" s="6"/>
      <c r="AE14" s="6"/>
      <c r="AF14" s="6">
        <v>290</v>
      </c>
      <c r="AG14" s="6"/>
      <c r="AH14" s="6"/>
      <c r="AI14" s="6"/>
      <c r="AJ14" s="6"/>
      <c r="AK14" s="6">
        <v>290</v>
      </c>
      <c r="AL14" s="6"/>
      <c r="AM14" s="6"/>
      <c r="AN14" s="6"/>
      <c r="AO14" s="6"/>
      <c r="AP14" s="5">
        <v>1.27</v>
      </c>
      <c r="AQ14" s="6" t="s">
        <v>75</v>
      </c>
      <c r="AR14" s="6" t="s">
        <v>76</v>
      </c>
      <c r="AS14" s="6"/>
      <c r="AT14" s="61"/>
      <c r="AU14" s="66"/>
      <c r="AV14" s="67"/>
      <c r="AW14" s="70"/>
      <c r="AX14" s="71"/>
      <c r="AY14" s="70"/>
      <c r="AZ14" s="71"/>
      <c r="BA14" s="70"/>
      <c r="BB14" s="71"/>
      <c r="BC14" s="70"/>
      <c r="BD14" s="71"/>
      <c r="BE14" s="72"/>
      <c r="BF14" s="73"/>
      <c r="BG14" s="72"/>
      <c r="BH14" s="73"/>
      <c r="BI14" s="72"/>
      <c r="BJ14" s="73"/>
      <c r="BK14" s="72"/>
      <c r="BL14" s="73"/>
      <c r="BM14" s="72"/>
      <c r="BN14" s="73"/>
      <c r="BO14" s="72"/>
      <c r="BP14" s="73"/>
      <c r="BQ14" s="70"/>
      <c r="BR14" s="71"/>
      <c r="BS14" s="118"/>
      <c r="BT14" s="118"/>
      <c r="BU14" s="71"/>
      <c r="BW14" s="70"/>
      <c r="BX14" s="71"/>
      <c r="BY14" s="118"/>
      <c r="BZ14" s="118"/>
      <c r="CA14" s="118"/>
      <c r="CB14" s="118"/>
      <c r="CC14" s="118"/>
      <c r="CD14" s="118"/>
      <c r="CE14" s="118"/>
      <c r="CF14" s="118"/>
      <c r="CG14" s="118"/>
      <c r="CH14" s="118"/>
      <c r="CI14" s="118"/>
      <c r="CJ14" s="118"/>
      <c r="CK14" s="71"/>
    </row>
    <row r="15" spans="1:89" ht="150.75" hidden="1" thickBot="1" x14ac:dyDescent="0.3">
      <c r="A15" s="117" t="s">
        <v>44</v>
      </c>
      <c r="B15" s="5" t="s">
        <v>56</v>
      </c>
      <c r="C15" s="5">
        <v>20230013</v>
      </c>
      <c r="D15" s="14" t="s">
        <v>77</v>
      </c>
      <c r="E15" s="6"/>
      <c r="F15" s="6"/>
      <c r="G15" s="6"/>
      <c r="H15" s="6"/>
      <c r="I15" s="6"/>
      <c r="J15" s="6"/>
      <c r="K15" s="6"/>
      <c r="L15" s="6"/>
      <c r="M15" s="6"/>
      <c r="N15" s="6"/>
      <c r="O15" s="6"/>
      <c r="P15" s="13" t="s">
        <v>47</v>
      </c>
      <c r="Q15" s="6" t="s">
        <v>48</v>
      </c>
      <c r="R15" s="84" t="s">
        <v>78</v>
      </c>
      <c r="S15" s="6"/>
      <c r="T15" s="6"/>
      <c r="U15" s="6" t="s">
        <v>50</v>
      </c>
      <c r="V15" s="15">
        <v>0.92</v>
      </c>
      <c r="W15" s="15"/>
      <c r="X15" s="15"/>
      <c r="Y15" s="15"/>
      <c r="Z15" s="15"/>
      <c r="AA15" s="15">
        <v>0.92</v>
      </c>
      <c r="AB15" s="6"/>
      <c r="AC15" s="6"/>
      <c r="AD15" s="6"/>
      <c r="AE15" s="6"/>
      <c r="AF15" s="15">
        <v>0.92</v>
      </c>
      <c r="AG15" s="6"/>
      <c r="AH15" s="6"/>
      <c r="AI15" s="6"/>
      <c r="AJ15" s="6"/>
      <c r="AK15" s="15">
        <v>0.92</v>
      </c>
      <c r="AL15" s="6"/>
      <c r="AM15" s="6"/>
      <c r="AN15" s="6"/>
      <c r="AO15" s="6"/>
      <c r="AP15" s="9">
        <v>1</v>
      </c>
      <c r="AQ15" s="14" t="s">
        <v>72</v>
      </c>
      <c r="AR15" s="14" t="s">
        <v>72</v>
      </c>
      <c r="AS15" s="6"/>
      <c r="AT15" s="61"/>
      <c r="AU15" s="66"/>
      <c r="AV15" s="67"/>
      <c r="AW15" s="70"/>
      <c r="AX15" s="71"/>
      <c r="AY15" s="70"/>
      <c r="AZ15" s="71"/>
      <c r="BA15" s="70"/>
      <c r="BB15" s="71"/>
      <c r="BC15" s="70"/>
      <c r="BD15" s="71"/>
      <c r="BE15" s="72"/>
      <c r="BF15" s="73"/>
      <c r="BG15" s="72"/>
      <c r="BH15" s="73"/>
      <c r="BI15" s="72"/>
      <c r="BJ15" s="73"/>
      <c r="BK15" s="72"/>
      <c r="BL15" s="73"/>
      <c r="BM15" s="72"/>
      <c r="BN15" s="73"/>
      <c r="BO15" s="72"/>
      <c r="BP15" s="73"/>
      <c r="BQ15" s="70"/>
      <c r="BR15" s="71"/>
      <c r="BS15" s="118"/>
      <c r="BT15" s="118"/>
      <c r="BU15" s="71"/>
      <c r="BW15" s="70"/>
      <c r="BX15" s="71"/>
      <c r="BY15" s="118"/>
      <c r="BZ15" s="118"/>
      <c r="CA15" s="118"/>
      <c r="CB15" s="118"/>
      <c r="CC15" s="118"/>
      <c r="CD15" s="118"/>
      <c r="CE15" s="118"/>
      <c r="CF15" s="118"/>
      <c r="CG15" s="118"/>
      <c r="CH15" s="118"/>
      <c r="CI15" s="118"/>
      <c r="CJ15" s="118"/>
      <c r="CK15" s="71"/>
    </row>
    <row r="16" spans="1:89" ht="90.75" hidden="1" thickBot="1" x14ac:dyDescent="0.3">
      <c r="A16" s="117" t="s">
        <v>44</v>
      </c>
      <c r="B16" s="5" t="s">
        <v>79</v>
      </c>
      <c r="C16" s="5">
        <v>20230014</v>
      </c>
      <c r="D16" s="5" t="s">
        <v>80</v>
      </c>
      <c r="E16" s="6"/>
      <c r="F16" s="6"/>
      <c r="G16" s="6"/>
      <c r="H16" s="6"/>
      <c r="I16" s="6"/>
      <c r="J16" s="6"/>
      <c r="K16" s="6"/>
      <c r="L16" s="6"/>
      <c r="M16" s="6"/>
      <c r="N16" s="6"/>
      <c r="O16" s="6"/>
      <c r="P16" s="5" t="s">
        <v>81</v>
      </c>
      <c r="Q16" s="6" t="s">
        <v>48</v>
      </c>
      <c r="R16" s="83" t="s">
        <v>82</v>
      </c>
      <c r="S16" s="6"/>
      <c r="T16" s="6"/>
      <c r="U16" s="6" t="s">
        <v>50</v>
      </c>
      <c r="V16" s="5" t="s">
        <v>83</v>
      </c>
      <c r="W16" s="5"/>
      <c r="X16" s="5"/>
      <c r="Y16" s="5"/>
      <c r="Z16" s="5"/>
      <c r="AA16" s="5" t="s">
        <v>84</v>
      </c>
      <c r="AB16" s="6"/>
      <c r="AC16" s="6"/>
      <c r="AD16" s="6"/>
      <c r="AE16" s="6"/>
      <c r="AF16" s="5" t="s">
        <v>85</v>
      </c>
      <c r="AG16" s="6"/>
      <c r="AH16" s="6"/>
      <c r="AI16" s="6"/>
      <c r="AJ16" s="6"/>
      <c r="AK16" s="5" t="s">
        <v>86</v>
      </c>
      <c r="AL16" s="6"/>
      <c r="AM16" s="6"/>
      <c r="AN16" s="6"/>
      <c r="AO16" s="6"/>
      <c r="AP16" s="5" t="s">
        <v>87</v>
      </c>
      <c r="AQ16" s="5" t="s">
        <v>88</v>
      </c>
      <c r="AR16" s="5" t="s">
        <v>88</v>
      </c>
      <c r="AS16" s="6"/>
      <c r="AT16" s="61"/>
      <c r="AU16" s="66"/>
      <c r="AV16" s="67"/>
      <c r="AW16" s="70"/>
      <c r="AX16" s="71"/>
      <c r="AY16" s="70"/>
      <c r="AZ16" s="71"/>
      <c r="BA16" s="70"/>
      <c r="BB16" s="71"/>
      <c r="BC16" s="70"/>
      <c r="BD16" s="71"/>
      <c r="BE16" s="72"/>
      <c r="BF16" s="73"/>
      <c r="BG16" s="72"/>
      <c r="BH16" s="73"/>
      <c r="BI16" s="72"/>
      <c r="BJ16" s="73"/>
      <c r="BK16" s="72"/>
      <c r="BL16" s="73"/>
      <c r="BM16" s="72"/>
      <c r="BN16" s="73"/>
      <c r="BO16" s="72"/>
      <c r="BP16" s="73"/>
      <c r="BQ16" s="70"/>
      <c r="BR16" s="71"/>
      <c r="BS16" s="118"/>
      <c r="BT16" s="118"/>
      <c r="BU16" s="71"/>
      <c r="BW16" s="70"/>
      <c r="BX16" s="71"/>
      <c r="BY16" s="118"/>
      <c r="BZ16" s="118"/>
      <c r="CA16" s="118"/>
      <c r="CB16" s="118"/>
      <c r="CC16" s="118"/>
      <c r="CD16" s="118"/>
      <c r="CE16" s="118"/>
      <c r="CF16" s="118"/>
      <c r="CG16" s="118"/>
      <c r="CH16" s="118"/>
      <c r="CI16" s="118"/>
      <c r="CJ16" s="118"/>
      <c r="CK16" s="71"/>
    </row>
    <row r="17" spans="1:89" ht="135.75" hidden="1" thickBot="1" x14ac:dyDescent="0.3">
      <c r="A17" s="117" t="s">
        <v>44</v>
      </c>
      <c r="B17" s="5" t="s">
        <v>89</v>
      </c>
      <c r="C17" s="5">
        <v>20230015</v>
      </c>
      <c r="D17" s="5" t="s">
        <v>90</v>
      </c>
      <c r="E17" s="6"/>
      <c r="F17" s="6"/>
      <c r="G17" s="6"/>
      <c r="H17" s="6"/>
      <c r="I17" s="6"/>
      <c r="J17" s="6"/>
      <c r="K17" s="6"/>
      <c r="L17" s="6"/>
      <c r="M17" s="6"/>
      <c r="N17" s="6"/>
      <c r="O17" s="6"/>
      <c r="P17" s="7" t="s">
        <v>55</v>
      </c>
      <c r="Q17" s="6" t="s">
        <v>48</v>
      </c>
      <c r="R17" s="83">
        <v>0</v>
      </c>
      <c r="S17" s="6"/>
      <c r="T17" s="6"/>
      <c r="U17" s="6" t="s">
        <v>50</v>
      </c>
      <c r="V17" s="5">
        <v>1</v>
      </c>
      <c r="W17" s="5"/>
      <c r="X17" s="5"/>
      <c r="Y17" s="5"/>
      <c r="Z17" s="5"/>
      <c r="AA17" s="5">
        <v>1</v>
      </c>
      <c r="AB17" s="6"/>
      <c r="AC17" s="6"/>
      <c r="AD17" s="6"/>
      <c r="AE17" s="6"/>
      <c r="AF17" s="5">
        <v>1</v>
      </c>
      <c r="AG17" s="6"/>
      <c r="AH17" s="6"/>
      <c r="AI17" s="6"/>
      <c r="AJ17" s="6"/>
      <c r="AK17" s="5">
        <v>1</v>
      </c>
      <c r="AL17" s="6"/>
      <c r="AM17" s="6"/>
      <c r="AN17" s="6"/>
      <c r="AO17" s="6"/>
      <c r="AP17" s="5">
        <v>4</v>
      </c>
      <c r="AQ17" s="6" t="s">
        <v>64</v>
      </c>
      <c r="AR17" s="5" t="s">
        <v>67</v>
      </c>
      <c r="AS17" s="6"/>
      <c r="AT17" s="61"/>
      <c r="AU17" s="66"/>
      <c r="AV17" s="67"/>
      <c r="AW17" s="70"/>
      <c r="AX17" s="71"/>
      <c r="AY17" s="70"/>
      <c r="AZ17" s="71"/>
      <c r="BA17" s="70"/>
      <c r="BB17" s="71"/>
      <c r="BC17" s="70"/>
      <c r="BD17" s="71"/>
      <c r="BE17" s="72"/>
      <c r="BF17" s="73"/>
      <c r="BG17" s="72"/>
      <c r="BH17" s="73"/>
      <c r="BI17" s="72"/>
      <c r="BJ17" s="73"/>
      <c r="BK17" s="72"/>
      <c r="BL17" s="73"/>
      <c r="BM17" s="72"/>
      <c r="BN17" s="73"/>
      <c r="BO17" s="72"/>
      <c r="BP17" s="73"/>
      <c r="BQ17" s="70"/>
      <c r="BR17" s="71"/>
      <c r="BS17" s="118"/>
      <c r="BT17" s="118"/>
      <c r="BU17" s="71"/>
      <c r="BW17" s="70"/>
      <c r="BX17" s="71"/>
      <c r="BY17" s="118"/>
      <c r="BZ17" s="118"/>
      <c r="CA17" s="118"/>
      <c r="CB17" s="118"/>
      <c r="CC17" s="118"/>
      <c r="CD17" s="118"/>
      <c r="CE17" s="118"/>
      <c r="CF17" s="118"/>
      <c r="CG17" s="118"/>
      <c r="CH17" s="118"/>
      <c r="CI17" s="118"/>
      <c r="CJ17" s="118"/>
      <c r="CK17" s="71"/>
    </row>
    <row r="18" spans="1:89" ht="135.75" hidden="1" thickBot="1" x14ac:dyDescent="0.3">
      <c r="A18" s="117" t="s">
        <v>44</v>
      </c>
      <c r="B18" s="5" t="s">
        <v>89</v>
      </c>
      <c r="C18" s="5">
        <v>20230016</v>
      </c>
      <c r="D18" s="9" t="s">
        <v>91</v>
      </c>
      <c r="E18" s="6"/>
      <c r="F18" s="6"/>
      <c r="G18" s="6"/>
      <c r="H18" s="6"/>
      <c r="I18" s="6"/>
      <c r="J18" s="6"/>
      <c r="K18" s="6"/>
      <c r="L18" s="6"/>
      <c r="M18" s="6"/>
      <c r="N18" s="6"/>
      <c r="O18" s="6"/>
      <c r="P18" s="7" t="s">
        <v>55</v>
      </c>
      <c r="Q18" s="6" t="s">
        <v>48</v>
      </c>
      <c r="R18" s="83">
        <v>9</v>
      </c>
      <c r="S18" s="6"/>
      <c r="T18" s="6"/>
      <c r="U18" s="6" t="s">
        <v>50</v>
      </c>
      <c r="V18" s="9">
        <v>5</v>
      </c>
      <c r="W18" s="9"/>
      <c r="X18" s="9"/>
      <c r="Y18" s="9"/>
      <c r="Z18" s="9"/>
      <c r="AA18" s="9">
        <v>3</v>
      </c>
      <c r="AB18" s="6"/>
      <c r="AC18" s="6"/>
      <c r="AD18" s="6"/>
      <c r="AE18" s="6"/>
      <c r="AF18" s="9">
        <v>3</v>
      </c>
      <c r="AG18" s="6"/>
      <c r="AH18" s="6"/>
      <c r="AI18" s="6"/>
      <c r="AJ18" s="6"/>
      <c r="AK18" s="9">
        <v>3</v>
      </c>
      <c r="AL18" s="6"/>
      <c r="AM18" s="6"/>
      <c r="AN18" s="6"/>
      <c r="AO18" s="6"/>
      <c r="AP18" s="9">
        <v>14</v>
      </c>
      <c r="AQ18" s="5" t="s">
        <v>51</v>
      </c>
      <c r="AR18" s="5" t="s">
        <v>62</v>
      </c>
      <c r="AS18" s="6"/>
      <c r="AT18" s="61"/>
      <c r="AU18" s="66"/>
      <c r="AV18" s="67"/>
      <c r="AW18" s="70"/>
      <c r="AX18" s="71"/>
      <c r="AY18" s="70"/>
      <c r="AZ18" s="71"/>
      <c r="BA18" s="70"/>
      <c r="BB18" s="71"/>
      <c r="BC18" s="70"/>
      <c r="BD18" s="71"/>
      <c r="BE18" s="72"/>
      <c r="BF18" s="73"/>
      <c r="BG18" s="72"/>
      <c r="BH18" s="73"/>
      <c r="BI18" s="72"/>
      <c r="BJ18" s="73"/>
      <c r="BK18" s="72"/>
      <c r="BL18" s="73"/>
      <c r="BM18" s="72"/>
      <c r="BN18" s="73"/>
      <c r="BO18" s="72"/>
      <c r="BP18" s="73"/>
      <c r="BQ18" s="70"/>
      <c r="BR18" s="71"/>
      <c r="BS18" s="118"/>
      <c r="BT18" s="118"/>
      <c r="BU18" s="71"/>
      <c r="BW18" s="70"/>
      <c r="BX18" s="71"/>
      <c r="BY18" s="118"/>
      <c r="BZ18" s="118"/>
      <c r="CA18" s="118"/>
      <c r="CB18" s="118"/>
      <c r="CC18" s="118"/>
      <c r="CD18" s="118"/>
      <c r="CE18" s="118"/>
      <c r="CF18" s="118"/>
      <c r="CG18" s="118"/>
      <c r="CH18" s="118"/>
      <c r="CI18" s="118"/>
      <c r="CJ18" s="118"/>
      <c r="CK18" s="71"/>
    </row>
    <row r="19" spans="1:89" ht="135.75" hidden="1" thickBot="1" x14ac:dyDescent="0.3">
      <c r="A19" s="117" t="s">
        <v>44</v>
      </c>
      <c r="B19" s="5" t="s">
        <v>92</v>
      </c>
      <c r="C19" s="5">
        <v>20230017</v>
      </c>
      <c r="D19" s="9" t="s">
        <v>93</v>
      </c>
      <c r="E19" s="6"/>
      <c r="F19" s="6"/>
      <c r="G19" s="6"/>
      <c r="H19" s="6"/>
      <c r="I19" s="6"/>
      <c r="J19" s="6"/>
      <c r="K19" s="6"/>
      <c r="L19" s="6"/>
      <c r="M19" s="6"/>
      <c r="N19" s="6"/>
      <c r="O19" s="6"/>
      <c r="P19" s="13" t="s">
        <v>55</v>
      </c>
      <c r="Q19" s="6" t="s">
        <v>48</v>
      </c>
      <c r="R19" s="90">
        <v>0</v>
      </c>
      <c r="S19" s="6"/>
      <c r="T19" s="6"/>
      <c r="U19" s="6" t="s">
        <v>50</v>
      </c>
      <c r="V19" s="9">
        <v>0</v>
      </c>
      <c r="W19" s="9"/>
      <c r="X19" s="9"/>
      <c r="Y19" s="9"/>
      <c r="Z19" s="9"/>
      <c r="AA19" s="9">
        <v>1</v>
      </c>
      <c r="AB19" s="6"/>
      <c r="AC19" s="6"/>
      <c r="AD19" s="6"/>
      <c r="AE19" s="6"/>
      <c r="AF19" s="9">
        <v>2</v>
      </c>
      <c r="AG19" s="6"/>
      <c r="AH19" s="6"/>
      <c r="AI19" s="6"/>
      <c r="AJ19" s="6"/>
      <c r="AK19" s="9">
        <v>2</v>
      </c>
      <c r="AL19" s="6"/>
      <c r="AM19" s="6"/>
      <c r="AN19" s="6"/>
      <c r="AO19" s="6"/>
      <c r="AP19" s="9">
        <v>5</v>
      </c>
      <c r="AQ19" s="9" t="s">
        <v>75</v>
      </c>
      <c r="AR19" s="14" t="s">
        <v>94</v>
      </c>
      <c r="AS19" s="6"/>
      <c r="AT19" s="61"/>
      <c r="AU19" s="66"/>
      <c r="AV19" s="67"/>
      <c r="AW19" s="70"/>
      <c r="AX19" s="71"/>
      <c r="AY19" s="70"/>
      <c r="AZ19" s="71"/>
      <c r="BA19" s="70"/>
      <c r="BB19" s="71"/>
      <c r="BC19" s="70"/>
      <c r="BD19" s="71"/>
      <c r="BE19" s="72"/>
      <c r="BF19" s="73"/>
      <c r="BG19" s="72"/>
      <c r="BH19" s="73"/>
      <c r="BI19" s="72"/>
      <c r="BJ19" s="73"/>
      <c r="BK19" s="72"/>
      <c r="BL19" s="73"/>
      <c r="BM19" s="72"/>
      <c r="BN19" s="73"/>
      <c r="BO19" s="72"/>
      <c r="BP19" s="73"/>
      <c r="BQ19" s="70"/>
      <c r="BR19" s="71"/>
      <c r="BS19" s="118"/>
      <c r="BT19" s="118"/>
      <c r="BU19" s="71"/>
      <c r="BW19" s="70"/>
      <c r="BX19" s="71"/>
      <c r="BY19" s="118"/>
      <c r="BZ19" s="118"/>
      <c r="CA19" s="118"/>
      <c r="CB19" s="118"/>
      <c r="CC19" s="118"/>
      <c r="CD19" s="118"/>
      <c r="CE19" s="118"/>
      <c r="CF19" s="118"/>
      <c r="CG19" s="118"/>
      <c r="CH19" s="118"/>
      <c r="CI19" s="118"/>
      <c r="CJ19" s="118"/>
      <c r="CK19" s="71"/>
    </row>
    <row r="20" spans="1:89" ht="135.75" hidden="1" thickBot="1" x14ac:dyDescent="0.3">
      <c r="A20" s="117" t="s">
        <v>44</v>
      </c>
      <c r="B20" s="5" t="s">
        <v>89</v>
      </c>
      <c r="C20" s="5">
        <v>20230018</v>
      </c>
      <c r="D20" s="5" t="s">
        <v>95</v>
      </c>
      <c r="E20" s="6"/>
      <c r="F20" s="6"/>
      <c r="G20" s="6"/>
      <c r="H20" s="6"/>
      <c r="I20" s="6"/>
      <c r="J20" s="6"/>
      <c r="K20" s="6"/>
      <c r="L20" s="6"/>
      <c r="M20" s="6"/>
      <c r="N20" s="6"/>
      <c r="O20" s="6"/>
      <c r="P20" s="7" t="s">
        <v>55</v>
      </c>
      <c r="Q20" s="6" t="s">
        <v>48</v>
      </c>
      <c r="R20" s="83">
        <v>0</v>
      </c>
      <c r="S20" s="6"/>
      <c r="T20" s="6"/>
      <c r="U20" s="6" t="s">
        <v>50</v>
      </c>
      <c r="V20" s="5">
        <v>0</v>
      </c>
      <c r="W20" s="5"/>
      <c r="X20" s="5"/>
      <c r="Y20" s="5"/>
      <c r="Z20" s="5"/>
      <c r="AA20" s="5">
        <v>1</v>
      </c>
      <c r="AB20" s="6"/>
      <c r="AC20" s="6"/>
      <c r="AD20" s="6"/>
      <c r="AE20" s="6"/>
      <c r="AF20" s="5">
        <v>1</v>
      </c>
      <c r="AG20" s="6"/>
      <c r="AH20" s="6"/>
      <c r="AI20" s="6"/>
      <c r="AJ20" s="6"/>
      <c r="AK20" s="5">
        <v>1</v>
      </c>
      <c r="AL20" s="6"/>
      <c r="AM20" s="6"/>
      <c r="AN20" s="6"/>
      <c r="AO20" s="6"/>
      <c r="AP20" s="5">
        <v>3</v>
      </c>
      <c r="AQ20" s="5" t="s">
        <v>75</v>
      </c>
      <c r="AR20" s="6" t="s">
        <v>96</v>
      </c>
      <c r="AS20" s="6"/>
      <c r="AT20" s="61"/>
      <c r="AU20" s="66"/>
      <c r="AV20" s="67"/>
      <c r="AW20" s="70"/>
      <c r="AX20" s="71"/>
      <c r="AY20" s="70"/>
      <c r="AZ20" s="71"/>
      <c r="BA20" s="70"/>
      <c r="BB20" s="71"/>
      <c r="BC20" s="70"/>
      <c r="BD20" s="71"/>
      <c r="BE20" s="72"/>
      <c r="BF20" s="73"/>
      <c r="BG20" s="72"/>
      <c r="BH20" s="73"/>
      <c r="BI20" s="72"/>
      <c r="BJ20" s="73"/>
      <c r="BK20" s="72"/>
      <c r="BL20" s="73"/>
      <c r="BM20" s="72"/>
      <c r="BN20" s="73"/>
      <c r="BO20" s="72"/>
      <c r="BP20" s="73"/>
      <c r="BQ20" s="70"/>
      <c r="BR20" s="71"/>
      <c r="BS20" s="118"/>
      <c r="BT20" s="118"/>
      <c r="BU20" s="71"/>
      <c r="BW20" s="70"/>
      <c r="BX20" s="71"/>
      <c r="BY20" s="118"/>
      <c r="BZ20" s="118"/>
      <c r="CA20" s="118"/>
      <c r="CB20" s="118"/>
      <c r="CC20" s="118"/>
      <c r="CD20" s="118"/>
      <c r="CE20" s="118"/>
      <c r="CF20" s="118"/>
      <c r="CG20" s="118"/>
      <c r="CH20" s="118"/>
      <c r="CI20" s="118"/>
      <c r="CJ20" s="118"/>
      <c r="CK20" s="71"/>
    </row>
    <row r="21" spans="1:89" ht="135.75" hidden="1" thickBot="1" x14ac:dyDescent="0.3">
      <c r="A21" s="117" t="s">
        <v>44</v>
      </c>
      <c r="B21" s="5" t="s">
        <v>89</v>
      </c>
      <c r="C21" s="5">
        <v>20230019</v>
      </c>
      <c r="D21" s="5" t="s">
        <v>97</v>
      </c>
      <c r="E21" s="6"/>
      <c r="F21" s="6"/>
      <c r="G21" s="6"/>
      <c r="H21" s="6"/>
      <c r="I21" s="6"/>
      <c r="J21" s="6"/>
      <c r="K21" s="6"/>
      <c r="L21" s="6"/>
      <c r="M21" s="6"/>
      <c r="N21" s="6"/>
      <c r="O21" s="6"/>
      <c r="P21" s="7" t="s">
        <v>55</v>
      </c>
      <c r="Q21" s="6" t="s">
        <v>48</v>
      </c>
      <c r="R21" s="83">
        <v>0</v>
      </c>
      <c r="S21" s="6"/>
      <c r="T21" s="6"/>
      <c r="U21" s="6" t="s">
        <v>50</v>
      </c>
      <c r="V21" s="5">
        <v>1</v>
      </c>
      <c r="W21" s="5"/>
      <c r="X21" s="5"/>
      <c r="Y21" s="5"/>
      <c r="Z21" s="5"/>
      <c r="AA21" s="5">
        <v>1</v>
      </c>
      <c r="AB21" s="6"/>
      <c r="AC21" s="6"/>
      <c r="AD21" s="6"/>
      <c r="AE21" s="6"/>
      <c r="AF21" s="5">
        <v>1</v>
      </c>
      <c r="AG21" s="6"/>
      <c r="AH21" s="6"/>
      <c r="AI21" s="6"/>
      <c r="AJ21" s="6"/>
      <c r="AK21" s="5">
        <v>1</v>
      </c>
      <c r="AL21" s="6"/>
      <c r="AM21" s="6"/>
      <c r="AN21" s="6"/>
      <c r="AO21" s="6"/>
      <c r="AP21" s="5">
        <v>4</v>
      </c>
      <c r="AQ21" s="5" t="s">
        <v>75</v>
      </c>
      <c r="AR21" s="6" t="s">
        <v>96</v>
      </c>
      <c r="AS21" s="6"/>
      <c r="AT21" s="61"/>
      <c r="AU21" s="66"/>
      <c r="AV21" s="67"/>
      <c r="AW21" s="70"/>
      <c r="AX21" s="71"/>
      <c r="AY21" s="70"/>
      <c r="AZ21" s="71"/>
      <c r="BA21" s="70"/>
      <c r="BB21" s="71"/>
      <c r="BC21" s="70"/>
      <c r="BD21" s="71"/>
      <c r="BE21" s="72"/>
      <c r="BF21" s="73"/>
      <c r="BG21" s="72"/>
      <c r="BH21" s="73"/>
      <c r="BI21" s="72"/>
      <c r="BJ21" s="73"/>
      <c r="BK21" s="72"/>
      <c r="BL21" s="73"/>
      <c r="BM21" s="72"/>
      <c r="BN21" s="73"/>
      <c r="BO21" s="72"/>
      <c r="BP21" s="73"/>
      <c r="BQ21" s="70"/>
      <c r="BR21" s="71"/>
      <c r="BS21" s="118"/>
      <c r="BT21" s="118"/>
      <c r="BU21" s="71"/>
      <c r="BW21" s="70"/>
      <c r="BX21" s="71"/>
      <c r="BY21" s="118"/>
      <c r="BZ21" s="118"/>
      <c r="CA21" s="118"/>
      <c r="CB21" s="118"/>
      <c r="CC21" s="118"/>
      <c r="CD21" s="118"/>
      <c r="CE21" s="118"/>
      <c r="CF21" s="118"/>
      <c r="CG21" s="118"/>
      <c r="CH21" s="118"/>
      <c r="CI21" s="118"/>
      <c r="CJ21" s="118"/>
      <c r="CK21" s="71"/>
    </row>
    <row r="22" spans="1:89" ht="150.75" hidden="1" thickBot="1" x14ac:dyDescent="0.3">
      <c r="A22" s="117" t="s">
        <v>44</v>
      </c>
      <c r="B22" s="5" t="s">
        <v>98</v>
      </c>
      <c r="C22" s="5">
        <v>20230020</v>
      </c>
      <c r="D22" s="5" t="s">
        <v>99</v>
      </c>
      <c r="E22" s="6"/>
      <c r="F22" s="6"/>
      <c r="G22" s="6"/>
      <c r="H22" s="6"/>
      <c r="I22" s="6"/>
      <c r="J22" s="6"/>
      <c r="K22" s="6"/>
      <c r="L22" s="6"/>
      <c r="M22" s="6"/>
      <c r="N22" s="6"/>
      <c r="O22" s="6"/>
      <c r="P22" s="7" t="s">
        <v>47</v>
      </c>
      <c r="Q22" s="6" t="s">
        <v>48</v>
      </c>
      <c r="R22" s="83">
        <v>0</v>
      </c>
      <c r="S22" s="6"/>
      <c r="T22" s="6"/>
      <c r="U22" s="6" t="s">
        <v>50</v>
      </c>
      <c r="V22" s="16">
        <v>1</v>
      </c>
      <c r="W22" s="16"/>
      <c r="X22" s="16"/>
      <c r="Y22" s="16"/>
      <c r="Z22" s="16"/>
      <c r="AA22" s="10">
        <v>1</v>
      </c>
      <c r="AB22" s="6"/>
      <c r="AC22" s="6"/>
      <c r="AD22" s="6"/>
      <c r="AE22" s="6"/>
      <c r="AF22" s="10">
        <v>1</v>
      </c>
      <c r="AG22" s="6"/>
      <c r="AH22" s="6"/>
      <c r="AI22" s="6"/>
      <c r="AJ22" s="6"/>
      <c r="AK22" s="10">
        <v>1</v>
      </c>
      <c r="AL22" s="6"/>
      <c r="AM22" s="6"/>
      <c r="AN22" s="6"/>
      <c r="AO22" s="6"/>
      <c r="AP22" s="10">
        <v>1</v>
      </c>
      <c r="AQ22" s="5" t="s">
        <v>100</v>
      </c>
      <c r="AR22" s="5" t="s">
        <v>101</v>
      </c>
      <c r="AS22" s="6"/>
      <c r="AT22" s="61"/>
      <c r="AU22" s="66"/>
      <c r="AV22" s="67"/>
      <c r="AW22" s="70"/>
      <c r="AX22" s="71"/>
      <c r="AY22" s="70"/>
      <c r="AZ22" s="71"/>
      <c r="BA22" s="70"/>
      <c r="BB22" s="71"/>
      <c r="BC22" s="70"/>
      <c r="BD22" s="71"/>
      <c r="BE22" s="72"/>
      <c r="BF22" s="73"/>
      <c r="BG22" s="72"/>
      <c r="BH22" s="73"/>
      <c r="BI22" s="72"/>
      <c r="BJ22" s="73"/>
      <c r="BK22" s="72"/>
      <c r="BL22" s="73"/>
      <c r="BM22" s="72"/>
      <c r="BN22" s="73"/>
      <c r="BO22" s="72"/>
      <c r="BP22" s="73"/>
      <c r="BQ22" s="70"/>
      <c r="BR22" s="71"/>
      <c r="BS22" s="118"/>
      <c r="BT22" s="118"/>
      <c r="BU22" s="71"/>
      <c r="BW22" s="70"/>
      <c r="BX22" s="71"/>
      <c r="BY22" s="118"/>
      <c r="BZ22" s="118"/>
      <c r="CA22" s="118"/>
      <c r="CB22" s="118"/>
      <c r="CC22" s="118"/>
      <c r="CD22" s="118"/>
      <c r="CE22" s="118"/>
      <c r="CF22" s="118"/>
      <c r="CG22" s="118"/>
      <c r="CH22" s="118"/>
      <c r="CI22" s="118"/>
      <c r="CJ22" s="118"/>
      <c r="CK22" s="71"/>
    </row>
    <row r="23" spans="1:89" ht="210.75" hidden="1" thickBot="1" x14ac:dyDescent="0.3">
      <c r="A23" s="117" t="s">
        <v>44</v>
      </c>
      <c r="B23" s="5" t="s">
        <v>102</v>
      </c>
      <c r="C23" s="5">
        <v>20230021</v>
      </c>
      <c r="D23" s="9" t="s">
        <v>103</v>
      </c>
      <c r="E23" s="6"/>
      <c r="F23" s="6"/>
      <c r="G23" s="6"/>
      <c r="H23" s="6"/>
      <c r="I23" s="6"/>
      <c r="J23" s="6"/>
      <c r="K23" s="6"/>
      <c r="L23" s="6"/>
      <c r="M23" s="6"/>
      <c r="N23" s="6"/>
      <c r="O23" s="6"/>
      <c r="P23" s="13" t="s">
        <v>55</v>
      </c>
      <c r="Q23" s="6" t="s">
        <v>48</v>
      </c>
      <c r="R23" s="90" t="s">
        <v>49</v>
      </c>
      <c r="S23" s="6"/>
      <c r="T23" s="6"/>
      <c r="U23" s="6" t="s">
        <v>50</v>
      </c>
      <c r="V23" s="9">
        <v>300</v>
      </c>
      <c r="W23" s="9"/>
      <c r="X23" s="9"/>
      <c r="Y23" s="9"/>
      <c r="Z23" s="9"/>
      <c r="AA23" s="9">
        <v>1000</v>
      </c>
      <c r="AB23" s="6"/>
      <c r="AC23" s="6"/>
      <c r="AD23" s="6"/>
      <c r="AE23" s="6"/>
      <c r="AF23" s="9">
        <v>1000</v>
      </c>
      <c r="AG23" s="6"/>
      <c r="AH23" s="6"/>
      <c r="AI23" s="6"/>
      <c r="AJ23" s="6"/>
      <c r="AK23" s="9">
        <v>1000</v>
      </c>
      <c r="AL23" s="6"/>
      <c r="AM23" s="6"/>
      <c r="AN23" s="6"/>
      <c r="AO23" s="6"/>
      <c r="AP23" s="9">
        <v>3300</v>
      </c>
      <c r="AQ23" s="9" t="s">
        <v>51</v>
      </c>
      <c r="AR23" s="14" t="s">
        <v>52</v>
      </c>
      <c r="AS23" s="6"/>
      <c r="AT23" s="61"/>
      <c r="AU23" s="66"/>
      <c r="AV23" s="67"/>
      <c r="AW23" s="70"/>
      <c r="AX23" s="71"/>
      <c r="AY23" s="70"/>
      <c r="AZ23" s="71"/>
      <c r="BA23" s="70"/>
      <c r="BB23" s="71"/>
      <c r="BC23" s="70"/>
      <c r="BD23" s="71"/>
      <c r="BE23" s="72"/>
      <c r="BF23" s="73"/>
      <c r="BG23" s="72"/>
      <c r="BH23" s="73"/>
      <c r="BI23" s="72"/>
      <c r="BJ23" s="73"/>
      <c r="BK23" s="72"/>
      <c r="BL23" s="73"/>
      <c r="BM23" s="72"/>
      <c r="BN23" s="73"/>
      <c r="BO23" s="72"/>
      <c r="BP23" s="73"/>
      <c r="BQ23" s="70"/>
      <c r="BR23" s="71"/>
      <c r="BS23" s="118"/>
      <c r="BT23" s="118"/>
      <c r="BU23" s="71"/>
      <c r="BW23" s="70"/>
      <c r="BX23" s="71"/>
      <c r="BY23" s="118"/>
      <c r="BZ23" s="118"/>
      <c r="CA23" s="118"/>
      <c r="CB23" s="118"/>
      <c r="CC23" s="118"/>
      <c r="CD23" s="118"/>
      <c r="CE23" s="118"/>
      <c r="CF23" s="118"/>
      <c r="CG23" s="118"/>
      <c r="CH23" s="118"/>
      <c r="CI23" s="118"/>
      <c r="CJ23" s="118"/>
      <c r="CK23" s="71"/>
    </row>
    <row r="24" spans="1:89" ht="210.75" hidden="1" thickBot="1" x14ac:dyDescent="0.3">
      <c r="A24" s="117" t="s">
        <v>44</v>
      </c>
      <c r="B24" s="5" t="s">
        <v>102</v>
      </c>
      <c r="C24" s="5">
        <v>20230022</v>
      </c>
      <c r="D24" s="9" t="s">
        <v>104</v>
      </c>
      <c r="E24" s="6"/>
      <c r="F24" s="6"/>
      <c r="G24" s="6"/>
      <c r="H24" s="6"/>
      <c r="I24" s="6"/>
      <c r="J24" s="6"/>
      <c r="K24" s="6"/>
      <c r="L24" s="6"/>
      <c r="M24" s="6"/>
      <c r="N24" s="6"/>
      <c r="O24" s="6"/>
      <c r="P24" s="13" t="s">
        <v>55</v>
      </c>
      <c r="Q24" s="6" t="s">
        <v>48</v>
      </c>
      <c r="R24" s="90">
        <v>0</v>
      </c>
      <c r="S24" s="6"/>
      <c r="T24" s="6"/>
      <c r="U24" s="6" t="s">
        <v>50</v>
      </c>
      <c r="V24" s="9">
        <v>100</v>
      </c>
      <c r="W24" s="9"/>
      <c r="X24" s="9"/>
      <c r="Y24" s="9"/>
      <c r="Z24" s="9"/>
      <c r="AA24" s="9">
        <v>100</v>
      </c>
      <c r="AB24" s="6"/>
      <c r="AC24" s="6"/>
      <c r="AD24" s="6"/>
      <c r="AE24" s="6"/>
      <c r="AF24" s="9">
        <v>100</v>
      </c>
      <c r="AG24" s="6"/>
      <c r="AH24" s="6"/>
      <c r="AI24" s="6"/>
      <c r="AJ24" s="6"/>
      <c r="AK24" s="9">
        <v>100</v>
      </c>
      <c r="AL24" s="6"/>
      <c r="AM24" s="6"/>
      <c r="AN24" s="6"/>
      <c r="AO24" s="6"/>
      <c r="AP24" s="9">
        <v>400</v>
      </c>
      <c r="AQ24" s="9" t="s">
        <v>51</v>
      </c>
      <c r="AR24" s="14" t="s">
        <v>105</v>
      </c>
      <c r="AS24" s="6"/>
      <c r="AT24" s="61"/>
      <c r="AU24" s="66"/>
      <c r="AV24" s="67"/>
      <c r="AW24" s="70"/>
      <c r="AX24" s="71"/>
      <c r="AY24" s="70"/>
      <c r="AZ24" s="71"/>
      <c r="BA24" s="70"/>
      <c r="BB24" s="71"/>
      <c r="BC24" s="70"/>
      <c r="BD24" s="71"/>
      <c r="BE24" s="72"/>
      <c r="BF24" s="73"/>
      <c r="BG24" s="72"/>
      <c r="BH24" s="73"/>
      <c r="BI24" s="72"/>
      <c r="BJ24" s="73"/>
      <c r="BK24" s="72"/>
      <c r="BL24" s="73"/>
      <c r="BM24" s="72"/>
      <c r="BN24" s="73"/>
      <c r="BO24" s="72"/>
      <c r="BP24" s="73"/>
      <c r="BQ24" s="70"/>
      <c r="BR24" s="71"/>
      <c r="BS24" s="118"/>
      <c r="BT24" s="118"/>
      <c r="BU24" s="71"/>
      <c r="BW24" s="70"/>
      <c r="BX24" s="71"/>
      <c r="BY24" s="118"/>
      <c r="BZ24" s="118"/>
      <c r="CA24" s="118"/>
      <c r="CB24" s="118"/>
      <c r="CC24" s="118"/>
      <c r="CD24" s="118"/>
      <c r="CE24" s="118"/>
      <c r="CF24" s="118"/>
      <c r="CG24" s="118"/>
      <c r="CH24" s="118"/>
      <c r="CI24" s="118"/>
      <c r="CJ24" s="118"/>
      <c r="CK24" s="71"/>
    </row>
    <row r="25" spans="1:89" ht="135.75" hidden="1" thickBot="1" x14ac:dyDescent="0.3">
      <c r="A25" s="117" t="s">
        <v>44</v>
      </c>
      <c r="B25" s="5" t="s">
        <v>106</v>
      </c>
      <c r="C25" s="5">
        <v>20230023</v>
      </c>
      <c r="D25" s="5" t="s">
        <v>107</v>
      </c>
      <c r="E25" s="6"/>
      <c r="F25" s="6"/>
      <c r="G25" s="6"/>
      <c r="H25" s="6"/>
      <c r="I25" s="6"/>
      <c r="J25" s="6"/>
      <c r="K25" s="6"/>
      <c r="L25" s="6"/>
      <c r="M25" s="6"/>
      <c r="N25" s="6"/>
      <c r="O25" s="6"/>
      <c r="P25" s="7" t="s">
        <v>55</v>
      </c>
      <c r="Q25" s="6" t="s">
        <v>48</v>
      </c>
      <c r="R25" s="83">
        <v>0</v>
      </c>
      <c r="S25" s="6"/>
      <c r="T25" s="6"/>
      <c r="U25" s="6" t="s">
        <v>50</v>
      </c>
      <c r="V25" s="5">
        <v>0</v>
      </c>
      <c r="W25" s="5"/>
      <c r="X25" s="5"/>
      <c r="Y25" s="5"/>
      <c r="Z25" s="5"/>
      <c r="AA25" s="5">
        <v>1</v>
      </c>
      <c r="AB25" s="6"/>
      <c r="AC25" s="6"/>
      <c r="AD25" s="6"/>
      <c r="AE25" s="6"/>
      <c r="AF25" s="5">
        <v>1</v>
      </c>
      <c r="AG25" s="6"/>
      <c r="AH25" s="6"/>
      <c r="AI25" s="6"/>
      <c r="AJ25" s="6"/>
      <c r="AK25" s="5">
        <v>1</v>
      </c>
      <c r="AL25" s="6"/>
      <c r="AM25" s="6"/>
      <c r="AN25" s="6"/>
      <c r="AO25" s="6"/>
      <c r="AP25" s="5">
        <v>3</v>
      </c>
      <c r="AQ25" s="5" t="s">
        <v>75</v>
      </c>
      <c r="AR25" s="6" t="s">
        <v>96</v>
      </c>
      <c r="AS25" s="6"/>
      <c r="AT25" s="61"/>
      <c r="AU25" s="66"/>
      <c r="AV25" s="67"/>
      <c r="AW25" s="70"/>
      <c r="AX25" s="71"/>
      <c r="AY25" s="70"/>
      <c r="AZ25" s="71"/>
      <c r="BA25" s="70"/>
      <c r="BB25" s="71"/>
      <c r="BC25" s="70"/>
      <c r="BD25" s="71"/>
      <c r="BE25" s="72"/>
      <c r="BF25" s="73"/>
      <c r="BG25" s="72"/>
      <c r="BH25" s="73"/>
      <c r="BI25" s="72"/>
      <c r="BJ25" s="73"/>
      <c r="BK25" s="72"/>
      <c r="BL25" s="73"/>
      <c r="BM25" s="72"/>
      <c r="BN25" s="73"/>
      <c r="BO25" s="72"/>
      <c r="BP25" s="73"/>
      <c r="BQ25" s="70"/>
      <c r="BR25" s="71"/>
      <c r="BS25" s="118"/>
      <c r="BT25" s="118"/>
      <c r="BU25" s="71"/>
      <c r="BW25" s="70"/>
      <c r="BX25" s="71"/>
      <c r="BY25" s="118"/>
      <c r="BZ25" s="118"/>
      <c r="CA25" s="118"/>
      <c r="CB25" s="118"/>
      <c r="CC25" s="118"/>
      <c r="CD25" s="118"/>
      <c r="CE25" s="118"/>
      <c r="CF25" s="118"/>
      <c r="CG25" s="118"/>
      <c r="CH25" s="118"/>
      <c r="CI25" s="118"/>
      <c r="CJ25" s="118"/>
      <c r="CK25" s="71"/>
    </row>
    <row r="26" spans="1:89" ht="180.75" hidden="1" thickBot="1" x14ac:dyDescent="0.3">
      <c r="A26" s="117" t="s">
        <v>44</v>
      </c>
      <c r="B26" s="5" t="s">
        <v>108</v>
      </c>
      <c r="C26" s="5">
        <v>20230024</v>
      </c>
      <c r="D26" s="5" t="s">
        <v>109</v>
      </c>
      <c r="E26" s="6"/>
      <c r="F26" s="6"/>
      <c r="G26" s="6"/>
      <c r="H26" s="6"/>
      <c r="I26" s="6"/>
      <c r="J26" s="6"/>
      <c r="K26" s="6"/>
      <c r="L26" s="6"/>
      <c r="M26" s="6"/>
      <c r="N26" s="6"/>
      <c r="O26" s="6"/>
      <c r="P26" s="7" t="s">
        <v>55</v>
      </c>
      <c r="Q26" s="6" t="s">
        <v>48</v>
      </c>
      <c r="R26" s="83">
        <v>0</v>
      </c>
      <c r="S26" s="6"/>
      <c r="T26" s="6"/>
      <c r="U26" s="6" t="s">
        <v>50</v>
      </c>
      <c r="V26" s="5">
        <v>90</v>
      </c>
      <c r="W26" s="5"/>
      <c r="X26" s="5"/>
      <c r="Y26" s="5"/>
      <c r="Z26" s="5"/>
      <c r="AA26" s="5">
        <v>130</v>
      </c>
      <c r="AB26" s="6"/>
      <c r="AC26" s="6"/>
      <c r="AD26" s="6"/>
      <c r="AE26" s="6"/>
      <c r="AF26" s="5">
        <v>140</v>
      </c>
      <c r="AG26" s="6"/>
      <c r="AH26" s="6"/>
      <c r="AI26" s="6"/>
      <c r="AJ26" s="6"/>
      <c r="AK26" s="5">
        <v>140</v>
      </c>
      <c r="AL26" s="6"/>
      <c r="AM26" s="6"/>
      <c r="AN26" s="6"/>
      <c r="AO26" s="6"/>
      <c r="AP26" s="5">
        <v>500</v>
      </c>
      <c r="AQ26" s="5" t="s">
        <v>51</v>
      </c>
      <c r="AR26" s="5" t="s">
        <v>110</v>
      </c>
      <c r="AS26" s="6"/>
      <c r="AT26" s="61"/>
      <c r="AU26" s="66"/>
      <c r="AV26" s="67"/>
      <c r="AW26" s="70"/>
      <c r="AX26" s="71"/>
      <c r="AY26" s="70"/>
      <c r="AZ26" s="71"/>
      <c r="BA26" s="70"/>
      <c r="BB26" s="71"/>
      <c r="BC26" s="70"/>
      <c r="BD26" s="71"/>
      <c r="BE26" s="72"/>
      <c r="BF26" s="73"/>
      <c r="BG26" s="72"/>
      <c r="BH26" s="73"/>
      <c r="BI26" s="72"/>
      <c r="BJ26" s="73"/>
      <c r="BK26" s="72"/>
      <c r="BL26" s="73"/>
      <c r="BM26" s="72"/>
      <c r="BN26" s="73"/>
      <c r="BO26" s="72"/>
      <c r="BP26" s="73"/>
      <c r="BQ26" s="70"/>
      <c r="BR26" s="71"/>
      <c r="BS26" s="118"/>
      <c r="BT26" s="118"/>
      <c r="BU26" s="71"/>
      <c r="BW26" s="70"/>
      <c r="BX26" s="71"/>
      <c r="BY26" s="118"/>
      <c r="BZ26" s="118"/>
      <c r="CA26" s="118"/>
      <c r="CB26" s="118"/>
      <c r="CC26" s="118"/>
      <c r="CD26" s="118"/>
      <c r="CE26" s="118"/>
      <c r="CF26" s="118"/>
      <c r="CG26" s="118"/>
      <c r="CH26" s="118"/>
      <c r="CI26" s="118"/>
      <c r="CJ26" s="118"/>
      <c r="CK26" s="71"/>
    </row>
    <row r="27" spans="1:89" ht="165.75" hidden="1" thickBot="1" x14ac:dyDescent="0.3">
      <c r="A27" s="117" t="s">
        <v>44</v>
      </c>
      <c r="B27" s="5" t="s">
        <v>111</v>
      </c>
      <c r="C27" s="5">
        <v>20230025</v>
      </c>
      <c r="D27" s="5" t="s">
        <v>112</v>
      </c>
      <c r="E27" s="6"/>
      <c r="F27" s="6"/>
      <c r="G27" s="6"/>
      <c r="H27" s="6"/>
      <c r="I27" s="6"/>
      <c r="J27" s="6"/>
      <c r="K27" s="6"/>
      <c r="L27" s="6"/>
      <c r="M27" s="6"/>
      <c r="N27" s="6"/>
      <c r="O27" s="6"/>
      <c r="P27" s="5" t="s">
        <v>81</v>
      </c>
      <c r="Q27" s="6" t="s">
        <v>48</v>
      </c>
      <c r="R27" s="83" t="s">
        <v>113</v>
      </c>
      <c r="S27" s="6"/>
      <c r="T27" s="6"/>
      <c r="U27" s="6" t="s">
        <v>50</v>
      </c>
      <c r="V27" s="5" t="s">
        <v>114</v>
      </c>
      <c r="W27" s="5"/>
      <c r="X27" s="5"/>
      <c r="Y27" s="5"/>
      <c r="Z27" s="5"/>
      <c r="AA27" s="5" t="s">
        <v>115</v>
      </c>
      <c r="AB27" s="6"/>
      <c r="AC27" s="6"/>
      <c r="AD27" s="6"/>
      <c r="AE27" s="6"/>
      <c r="AF27" s="5" t="s">
        <v>116</v>
      </c>
      <c r="AG27" s="6"/>
      <c r="AH27" s="6"/>
      <c r="AI27" s="6"/>
      <c r="AJ27" s="6"/>
      <c r="AK27" s="5" t="s">
        <v>117</v>
      </c>
      <c r="AL27" s="6"/>
      <c r="AM27" s="6"/>
      <c r="AN27" s="6"/>
      <c r="AO27" s="6"/>
      <c r="AP27" s="5" t="s">
        <v>118</v>
      </c>
      <c r="AQ27" s="5" t="s">
        <v>88</v>
      </c>
      <c r="AR27" s="5" t="s">
        <v>88</v>
      </c>
      <c r="AS27" s="6"/>
      <c r="AT27" s="61"/>
      <c r="AU27" s="66"/>
      <c r="AV27" s="67"/>
      <c r="AW27" s="70"/>
      <c r="AX27" s="71"/>
      <c r="AY27" s="70"/>
      <c r="AZ27" s="71"/>
      <c r="BA27" s="70"/>
      <c r="BB27" s="71"/>
      <c r="BC27" s="70"/>
      <c r="BD27" s="71"/>
      <c r="BE27" s="72"/>
      <c r="BF27" s="73"/>
      <c r="BG27" s="72"/>
      <c r="BH27" s="73"/>
      <c r="BI27" s="72"/>
      <c r="BJ27" s="73"/>
      <c r="BK27" s="72"/>
      <c r="BL27" s="73"/>
      <c r="BM27" s="72"/>
      <c r="BN27" s="73"/>
      <c r="BO27" s="72"/>
      <c r="BP27" s="73"/>
      <c r="BQ27" s="70"/>
      <c r="BR27" s="71"/>
      <c r="BS27" s="118"/>
      <c r="BT27" s="118"/>
      <c r="BU27" s="71"/>
      <c r="BW27" s="70"/>
      <c r="BX27" s="71"/>
      <c r="BY27" s="118"/>
      <c r="BZ27" s="118"/>
      <c r="CA27" s="118"/>
      <c r="CB27" s="118"/>
      <c r="CC27" s="118"/>
      <c r="CD27" s="118"/>
      <c r="CE27" s="118"/>
      <c r="CF27" s="118"/>
      <c r="CG27" s="118"/>
      <c r="CH27" s="118"/>
      <c r="CI27" s="118"/>
      <c r="CJ27" s="118"/>
      <c r="CK27" s="71"/>
    </row>
    <row r="28" spans="1:89" ht="60.75" hidden="1" thickBot="1" x14ac:dyDescent="0.3">
      <c r="A28" s="117" t="s">
        <v>44</v>
      </c>
      <c r="B28" s="5" t="s">
        <v>119</v>
      </c>
      <c r="C28" s="5">
        <v>20230026</v>
      </c>
      <c r="D28" s="5" t="s">
        <v>120</v>
      </c>
      <c r="E28" s="6"/>
      <c r="F28" s="6"/>
      <c r="G28" s="6"/>
      <c r="H28" s="6"/>
      <c r="I28" s="6"/>
      <c r="J28" s="6"/>
      <c r="K28" s="6"/>
      <c r="L28" s="6"/>
      <c r="M28" s="6"/>
      <c r="N28" s="6"/>
      <c r="O28" s="6"/>
      <c r="P28" s="7" t="s">
        <v>55</v>
      </c>
      <c r="Q28" s="6" t="s">
        <v>48</v>
      </c>
      <c r="R28" s="83">
        <v>360</v>
      </c>
      <c r="S28" s="6"/>
      <c r="T28" s="6"/>
      <c r="U28" s="6" t="s">
        <v>50</v>
      </c>
      <c r="V28" s="5">
        <v>90</v>
      </c>
      <c r="W28" s="5"/>
      <c r="X28" s="5"/>
      <c r="Y28" s="5"/>
      <c r="Z28" s="5"/>
      <c r="AA28" s="5">
        <v>90</v>
      </c>
      <c r="AB28" s="6"/>
      <c r="AC28" s="6"/>
      <c r="AD28" s="6"/>
      <c r="AE28" s="6"/>
      <c r="AF28" s="5">
        <v>90</v>
      </c>
      <c r="AG28" s="6"/>
      <c r="AH28" s="6"/>
      <c r="AI28" s="6"/>
      <c r="AJ28" s="6"/>
      <c r="AK28" s="5">
        <v>90</v>
      </c>
      <c r="AL28" s="6"/>
      <c r="AM28" s="6"/>
      <c r="AN28" s="6"/>
      <c r="AO28" s="6"/>
      <c r="AP28" s="5">
        <v>360</v>
      </c>
      <c r="AQ28" s="5" t="s">
        <v>51</v>
      </c>
      <c r="AR28" s="5" t="s">
        <v>62</v>
      </c>
      <c r="AS28" s="6"/>
      <c r="AT28" s="61"/>
      <c r="AU28" s="66"/>
      <c r="AV28" s="67"/>
      <c r="AW28" s="70"/>
      <c r="AX28" s="71"/>
      <c r="AY28" s="70"/>
      <c r="AZ28" s="71"/>
      <c r="BA28" s="70"/>
      <c r="BB28" s="71"/>
      <c r="BC28" s="70"/>
      <c r="BD28" s="71"/>
      <c r="BE28" s="72"/>
      <c r="BF28" s="73"/>
      <c r="BG28" s="72"/>
      <c r="BH28" s="73"/>
      <c r="BI28" s="72"/>
      <c r="BJ28" s="73"/>
      <c r="BK28" s="72"/>
      <c r="BL28" s="73"/>
      <c r="BM28" s="72"/>
      <c r="BN28" s="73"/>
      <c r="BO28" s="72"/>
      <c r="BP28" s="73"/>
      <c r="BQ28" s="70"/>
      <c r="BR28" s="71"/>
      <c r="BS28" s="118"/>
      <c r="BT28" s="118"/>
      <c r="BU28" s="71"/>
      <c r="BW28" s="70"/>
      <c r="BX28" s="71"/>
      <c r="BY28" s="118"/>
      <c r="BZ28" s="118"/>
      <c r="CA28" s="118"/>
      <c r="CB28" s="118"/>
      <c r="CC28" s="118"/>
      <c r="CD28" s="118"/>
      <c r="CE28" s="118"/>
      <c r="CF28" s="118"/>
      <c r="CG28" s="118"/>
      <c r="CH28" s="118"/>
      <c r="CI28" s="118"/>
      <c r="CJ28" s="118"/>
      <c r="CK28" s="71"/>
    </row>
    <row r="29" spans="1:89" ht="90.75" hidden="1" thickBot="1" x14ac:dyDescent="0.3">
      <c r="A29" s="117" t="s">
        <v>44</v>
      </c>
      <c r="B29" s="5" t="s">
        <v>119</v>
      </c>
      <c r="C29" s="5">
        <v>20230027</v>
      </c>
      <c r="D29" s="5" t="s">
        <v>121</v>
      </c>
      <c r="E29" s="6"/>
      <c r="F29" s="6"/>
      <c r="G29" s="6"/>
      <c r="H29" s="6"/>
      <c r="I29" s="6"/>
      <c r="J29" s="6"/>
      <c r="K29" s="6"/>
      <c r="L29" s="6"/>
      <c r="M29" s="6"/>
      <c r="N29" s="6"/>
      <c r="O29" s="6"/>
      <c r="P29" s="7" t="s">
        <v>55</v>
      </c>
      <c r="Q29" s="6" t="s">
        <v>48</v>
      </c>
      <c r="R29" s="83">
        <v>22</v>
      </c>
      <c r="S29" s="6"/>
      <c r="T29" s="6"/>
      <c r="U29" s="6" t="s">
        <v>50</v>
      </c>
      <c r="V29" s="5">
        <v>6</v>
      </c>
      <c r="W29" s="5"/>
      <c r="X29" s="5"/>
      <c r="Y29" s="5"/>
      <c r="Z29" s="5"/>
      <c r="AA29" s="5">
        <v>6</v>
      </c>
      <c r="AB29" s="6"/>
      <c r="AC29" s="6"/>
      <c r="AD29" s="6"/>
      <c r="AE29" s="6"/>
      <c r="AF29" s="5">
        <v>6</v>
      </c>
      <c r="AG29" s="6"/>
      <c r="AH29" s="6"/>
      <c r="AI29" s="6"/>
      <c r="AJ29" s="6"/>
      <c r="AK29" s="5">
        <v>6</v>
      </c>
      <c r="AL29" s="6"/>
      <c r="AM29" s="6"/>
      <c r="AN29" s="6"/>
      <c r="AO29" s="6"/>
      <c r="AP29" s="5">
        <v>24</v>
      </c>
      <c r="AQ29" s="5" t="s">
        <v>51</v>
      </c>
      <c r="AR29" s="5" t="s">
        <v>62</v>
      </c>
      <c r="AS29" s="6"/>
      <c r="AT29" s="61"/>
      <c r="AU29" s="66"/>
      <c r="AV29" s="67"/>
      <c r="AW29" s="70"/>
      <c r="AX29" s="71"/>
      <c r="AY29" s="70"/>
      <c r="AZ29" s="71"/>
      <c r="BA29" s="70"/>
      <c r="BB29" s="71"/>
      <c r="BC29" s="70"/>
      <c r="BD29" s="71"/>
      <c r="BE29" s="72"/>
      <c r="BF29" s="73"/>
      <c r="BG29" s="72"/>
      <c r="BH29" s="73"/>
      <c r="BI29" s="72"/>
      <c r="BJ29" s="73"/>
      <c r="BK29" s="72"/>
      <c r="BL29" s="73"/>
      <c r="BM29" s="72"/>
      <c r="BN29" s="73"/>
      <c r="BO29" s="72"/>
      <c r="BP29" s="73"/>
      <c r="BQ29" s="70"/>
      <c r="BR29" s="71"/>
      <c r="BS29" s="118"/>
      <c r="BT29" s="118"/>
      <c r="BU29" s="71"/>
      <c r="BW29" s="70"/>
      <c r="BX29" s="71"/>
      <c r="BY29" s="118"/>
      <c r="BZ29" s="118"/>
      <c r="CA29" s="118"/>
      <c r="CB29" s="118"/>
      <c r="CC29" s="118"/>
      <c r="CD29" s="118"/>
      <c r="CE29" s="118"/>
      <c r="CF29" s="118"/>
      <c r="CG29" s="118"/>
      <c r="CH29" s="118"/>
      <c r="CI29" s="118"/>
      <c r="CJ29" s="118"/>
      <c r="CK29" s="71"/>
    </row>
    <row r="30" spans="1:89" ht="135.75" hidden="1" thickBot="1" x14ac:dyDescent="0.3">
      <c r="A30" s="117" t="s">
        <v>44</v>
      </c>
      <c r="B30" s="5" t="s">
        <v>122</v>
      </c>
      <c r="C30" s="5">
        <v>20230028</v>
      </c>
      <c r="D30" s="5" t="s">
        <v>123</v>
      </c>
      <c r="E30" s="6"/>
      <c r="F30" s="6"/>
      <c r="G30" s="6"/>
      <c r="H30" s="6"/>
      <c r="I30" s="6"/>
      <c r="J30" s="6"/>
      <c r="K30" s="6"/>
      <c r="L30" s="6"/>
      <c r="M30" s="6"/>
      <c r="N30" s="6"/>
      <c r="O30" s="6"/>
      <c r="P30" s="7" t="s">
        <v>55</v>
      </c>
      <c r="Q30" s="6" t="s">
        <v>48</v>
      </c>
      <c r="R30" s="83">
        <v>10</v>
      </c>
      <c r="S30" s="6"/>
      <c r="T30" s="6"/>
      <c r="U30" s="6" t="s">
        <v>50</v>
      </c>
      <c r="V30" s="5">
        <v>13</v>
      </c>
      <c r="W30" s="5"/>
      <c r="X30" s="5"/>
      <c r="Y30" s="5"/>
      <c r="Z30" s="5"/>
      <c r="AA30" s="5">
        <v>13</v>
      </c>
      <c r="AB30" s="6"/>
      <c r="AC30" s="6"/>
      <c r="AD30" s="6"/>
      <c r="AE30" s="6"/>
      <c r="AF30" s="5">
        <v>13</v>
      </c>
      <c r="AG30" s="6"/>
      <c r="AH30" s="6"/>
      <c r="AI30" s="6"/>
      <c r="AJ30" s="6"/>
      <c r="AK30" s="5">
        <v>13</v>
      </c>
      <c r="AL30" s="6"/>
      <c r="AM30" s="6"/>
      <c r="AN30" s="6"/>
      <c r="AO30" s="6"/>
      <c r="AP30" s="5">
        <v>52</v>
      </c>
      <c r="AQ30" s="6" t="s">
        <v>64</v>
      </c>
      <c r="AR30" s="5" t="s">
        <v>67</v>
      </c>
      <c r="AS30" s="6"/>
      <c r="AT30" s="61"/>
      <c r="AU30" s="66"/>
      <c r="AV30" s="67"/>
      <c r="AW30" s="70"/>
      <c r="AX30" s="71"/>
      <c r="AY30" s="70"/>
      <c r="AZ30" s="71"/>
      <c r="BA30" s="70"/>
      <c r="BB30" s="71"/>
      <c r="BC30" s="70"/>
      <c r="BD30" s="71"/>
      <c r="BE30" s="72"/>
      <c r="BF30" s="73"/>
      <c r="BG30" s="72"/>
      <c r="BH30" s="73"/>
      <c r="BI30" s="72"/>
      <c r="BJ30" s="73"/>
      <c r="BK30" s="72"/>
      <c r="BL30" s="73"/>
      <c r="BM30" s="72"/>
      <c r="BN30" s="73"/>
      <c r="BO30" s="72"/>
      <c r="BP30" s="73"/>
      <c r="BQ30" s="70"/>
      <c r="BR30" s="71"/>
      <c r="BS30" s="118"/>
      <c r="BT30" s="118"/>
      <c r="BU30" s="71"/>
      <c r="BW30" s="70"/>
      <c r="BX30" s="71"/>
      <c r="BY30" s="118"/>
      <c r="BZ30" s="118"/>
      <c r="CA30" s="118"/>
      <c r="CB30" s="118"/>
      <c r="CC30" s="118"/>
      <c r="CD30" s="118"/>
      <c r="CE30" s="118"/>
      <c r="CF30" s="118"/>
      <c r="CG30" s="118"/>
      <c r="CH30" s="118"/>
      <c r="CI30" s="118"/>
      <c r="CJ30" s="118"/>
      <c r="CK30" s="71"/>
    </row>
    <row r="31" spans="1:89" ht="105.75" hidden="1" thickBot="1" x14ac:dyDescent="0.3">
      <c r="A31" s="117" t="s">
        <v>44</v>
      </c>
      <c r="B31" s="5" t="s">
        <v>124</v>
      </c>
      <c r="C31" s="5">
        <v>20230029</v>
      </c>
      <c r="D31" s="5" t="s">
        <v>125</v>
      </c>
      <c r="E31" s="6"/>
      <c r="F31" s="6"/>
      <c r="G31" s="6"/>
      <c r="H31" s="6"/>
      <c r="I31" s="6"/>
      <c r="J31" s="6"/>
      <c r="K31" s="6"/>
      <c r="L31" s="6"/>
      <c r="M31" s="6"/>
      <c r="N31" s="6"/>
      <c r="O31" s="6"/>
      <c r="P31" s="7" t="s">
        <v>47</v>
      </c>
      <c r="Q31" s="6" t="s">
        <v>48</v>
      </c>
      <c r="R31" s="98">
        <v>0.01</v>
      </c>
      <c r="S31" s="6"/>
      <c r="T31" s="6"/>
      <c r="U31" s="6" t="s">
        <v>50</v>
      </c>
      <c r="V31" s="10">
        <v>0.02</v>
      </c>
      <c r="W31" s="10"/>
      <c r="X31" s="10"/>
      <c r="Y31" s="10"/>
      <c r="Z31" s="10"/>
      <c r="AA31" s="10">
        <v>0.02</v>
      </c>
      <c r="AB31" s="6"/>
      <c r="AC31" s="6"/>
      <c r="AD31" s="6"/>
      <c r="AE31" s="6"/>
      <c r="AF31" s="10">
        <v>0.02</v>
      </c>
      <c r="AG31" s="6"/>
      <c r="AH31" s="6"/>
      <c r="AI31" s="6"/>
      <c r="AJ31" s="6"/>
      <c r="AK31" s="10">
        <v>0.02</v>
      </c>
      <c r="AL31" s="6"/>
      <c r="AM31" s="6"/>
      <c r="AN31" s="6"/>
      <c r="AO31" s="6"/>
      <c r="AP31" s="10">
        <v>0.08</v>
      </c>
      <c r="AQ31" s="6" t="s">
        <v>64</v>
      </c>
      <c r="AR31" s="5" t="s">
        <v>67</v>
      </c>
      <c r="AS31" s="6"/>
      <c r="AT31" s="61"/>
      <c r="AU31" s="66"/>
      <c r="AV31" s="67"/>
      <c r="AW31" s="70"/>
      <c r="AX31" s="71"/>
      <c r="AY31" s="70"/>
      <c r="AZ31" s="71"/>
      <c r="BA31" s="70"/>
      <c r="BB31" s="71"/>
      <c r="BC31" s="70"/>
      <c r="BD31" s="71"/>
      <c r="BE31" s="72"/>
      <c r="BF31" s="73"/>
      <c r="BG31" s="72"/>
      <c r="BH31" s="73"/>
      <c r="BI31" s="72"/>
      <c r="BJ31" s="73"/>
      <c r="BK31" s="72"/>
      <c r="BL31" s="73"/>
      <c r="BM31" s="72"/>
      <c r="BN31" s="73"/>
      <c r="BO31" s="72"/>
      <c r="BP31" s="73"/>
      <c r="BQ31" s="70"/>
      <c r="BR31" s="71"/>
      <c r="BS31" s="118"/>
      <c r="BT31" s="118"/>
      <c r="BU31" s="71"/>
      <c r="BW31" s="70"/>
      <c r="BX31" s="71"/>
      <c r="BY31" s="118"/>
      <c r="BZ31" s="118"/>
      <c r="CA31" s="118"/>
      <c r="CB31" s="118"/>
      <c r="CC31" s="118"/>
      <c r="CD31" s="118"/>
      <c r="CE31" s="118"/>
      <c r="CF31" s="118"/>
      <c r="CG31" s="118"/>
      <c r="CH31" s="118"/>
      <c r="CI31" s="118"/>
      <c r="CJ31" s="118"/>
      <c r="CK31" s="71"/>
    </row>
    <row r="32" spans="1:89" ht="150.75" hidden="1" thickBot="1" x14ac:dyDescent="0.3">
      <c r="A32" s="117" t="s">
        <v>44</v>
      </c>
      <c r="B32" s="5" t="s">
        <v>126</v>
      </c>
      <c r="C32" s="5">
        <v>20230030</v>
      </c>
      <c r="D32" s="5" t="s">
        <v>127</v>
      </c>
      <c r="E32" s="6"/>
      <c r="F32" s="6"/>
      <c r="G32" s="6"/>
      <c r="H32" s="6"/>
      <c r="I32" s="6"/>
      <c r="J32" s="6"/>
      <c r="K32" s="6"/>
      <c r="L32" s="6"/>
      <c r="M32" s="6"/>
      <c r="N32" s="6"/>
      <c r="O32" s="6"/>
      <c r="P32" s="7" t="s">
        <v>55</v>
      </c>
      <c r="Q32" s="6" t="s">
        <v>48</v>
      </c>
      <c r="R32" s="83">
        <v>0</v>
      </c>
      <c r="S32" s="6"/>
      <c r="T32" s="6"/>
      <c r="U32" s="6" t="s">
        <v>50</v>
      </c>
      <c r="V32" s="5">
        <v>0</v>
      </c>
      <c r="W32" s="5"/>
      <c r="X32" s="5"/>
      <c r="Y32" s="5"/>
      <c r="Z32" s="5"/>
      <c r="AA32" s="5">
        <v>1</v>
      </c>
      <c r="AB32" s="6"/>
      <c r="AC32" s="6"/>
      <c r="AD32" s="6"/>
      <c r="AE32" s="6"/>
      <c r="AF32" s="5">
        <v>1</v>
      </c>
      <c r="AG32" s="6"/>
      <c r="AH32" s="6"/>
      <c r="AI32" s="6"/>
      <c r="AJ32" s="6"/>
      <c r="AK32" s="5">
        <v>0</v>
      </c>
      <c r="AL32" s="6"/>
      <c r="AM32" s="6"/>
      <c r="AN32" s="6"/>
      <c r="AO32" s="6"/>
      <c r="AP32" s="5">
        <v>2</v>
      </c>
      <c r="AQ32" s="5" t="s">
        <v>75</v>
      </c>
      <c r="AR32" s="5" t="s">
        <v>128</v>
      </c>
      <c r="AS32" s="6"/>
      <c r="AT32" s="61"/>
      <c r="AU32" s="66"/>
      <c r="AV32" s="67"/>
      <c r="AW32" s="70"/>
      <c r="AX32" s="71"/>
      <c r="AY32" s="70"/>
      <c r="AZ32" s="71"/>
      <c r="BA32" s="70"/>
      <c r="BB32" s="71"/>
      <c r="BC32" s="70"/>
      <c r="BD32" s="71"/>
      <c r="BE32" s="72"/>
      <c r="BF32" s="73"/>
      <c r="BG32" s="72"/>
      <c r="BH32" s="73"/>
      <c r="BI32" s="72"/>
      <c r="BJ32" s="73"/>
      <c r="BK32" s="72"/>
      <c r="BL32" s="73"/>
      <c r="BM32" s="72"/>
      <c r="BN32" s="73"/>
      <c r="BO32" s="72"/>
      <c r="BP32" s="73"/>
      <c r="BQ32" s="70"/>
      <c r="BR32" s="71"/>
      <c r="BS32" s="118"/>
      <c r="BT32" s="118"/>
      <c r="BU32" s="71"/>
      <c r="BW32" s="70"/>
      <c r="BX32" s="71"/>
      <c r="BY32" s="118"/>
      <c r="BZ32" s="118"/>
      <c r="CA32" s="118"/>
      <c r="CB32" s="118"/>
      <c r="CC32" s="118"/>
      <c r="CD32" s="118"/>
      <c r="CE32" s="118"/>
      <c r="CF32" s="118"/>
      <c r="CG32" s="118"/>
      <c r="CH32" s="118"/>
      <c r="CI32" s="118"/>
      <c r="CJ32" s="118"/>
      <c r="CK32" s="71"/>
    </row>
    <row r="33" spans="1:89" ht="150.75" hidden="1" thickBot="1" x14ac:dyDescent="0.3">
      <c r="A33" s="117" t="s">
        <v>44</v>
      </c>
      <c r="B33" s="5" t="s">
        <v>129</v>
      </c>
      <c r="C33" s="5">
        <v>20230031</v>
      </c>
      <c r="D33" s="5" t="s">
        <v>130</v>
      </c>
      <c r="E33" s="6"/>
      <c r="F33" s="6"/>
      <c r="G33" s="6"/>
      <c r="H33" s="6"/>
      <c r="I33" s="6"/>
      <c r="J33" s="6"/>
      <c r="K33" s="6"/>
      <c r="L33" s="6"/>
      <c r="M33" s="6"/>
      <c r="N33" s="6"/>
      <c r="O33" s="6"/>
      <c r="P33" s="7" t="s">
        <v>55</v>
      </c>
      <c r="Q33" s="6" t="s">
        <v>48</v>
      </c>
      <c r="R33" s="83">
        <v>0</v>
      </c>
      <c r="S33" s="6"/>
      <c r="T33" s="6"/>
      <c r="U33" s="6" t="s">
        <v>50</v>
      </c>
      <c r="V33" s="5">
        <v>1</v>
      </c>
      <c r="W33" s="5"/>
      <c r="X33" s="5"/>
      <c r="Y33" s="5"/>
      <c r="Z33" s="5"/>
      <c r="AA33" s="5">
        <v>1</v>
      </c>
      <c r="AB33" s="6"/>
      <c r="AC33" s="6"/>
      <c r="AD33" s="6"/>
      <c r="AE33" s="6"/>
      <c r="AF33" s="5">
        <v>2</v>
      </c>
      <c r="AG33" s="6"/>
      <c r="AH33" s="6"/>
      <c r="AI33" s="6"/>
      <c r="AJ33" s="6"/>
      <c r="AK33" s="5">
        <v>2</v>
      </c>
      <c r="AL33" s="6"/>
      <c r="AM33" s="6"/>
      <c r="AN33" s="6"/>
      <c r="AO33" s="6"/>
      <c r="AP33" s="5">
        <v>6</v>
      </c>
      <c r="AQ33" s="5" t="s">
        <v>75</v>
      </c>
      <c r="AR33" s="5" t="s">
        <v>94</v>
      </c>
      <c r="AS33" s="6"/>
      <c r="AT33" s="61"/>
      <c r="AU33" s="66"/>
      <c r="AV33" s="67"/>
      <c r="AW33" s="70"/>
      <c r="AX33" s="71"/>
      <c r="AY33" s="70"/>
      <c r="AZ33" s="71"/>
      <c r="BA33" s="70"/>
      <c r="BB33" s="71"/>
      <c r="BC33" s="70"/>
      <c r="BD33" s="71"/>
      <c r="BE33" s="72"/>
      <c r="BF33" s="73"/>
      <c r="BG33" s="72"/>
      <c r="BH33" s="73"/>
      <c r="BI33" s="72"/>
      <c r="BJ33" s="73"/>
      <c r="BK33" s="72"/>
      <c r="BL33" s="73"/>
      <c r="BM33" s="72"/>
      <c r="BN33" s="73"/>
      <c r="BO33" s="72"/>
      <c r="BP33" s="73"/>
      <c r="BQ33" s="70"/>
      <c r="BR33" s="71"/>
      <c r="BS33" s="118"/>
      <c r="BT33" s="118"/>
      <c r="BU33" s="71"/>
      <c r="BW33" s="70"/>
      <c r="BX33" s="71"/>
      <c r="BY33" s="118"/>
      <c r="BZ33" s="118"/>
      <c r="CA33" s="118"/>
      <c r="CB33" s="118"/>
      <c r="CC33" s="118"/>
      <c r="CD33" s="118"/>
      <c r="CE33" s="118"/>
      <c r="CF33" s="118"/>
      <c r="CG33" s="118"/>
      <c r="CH33" s="118"/>
      <c r="CI33" s="118"/>
      <c r="CJ33" s="118"/>
      <c r="CK33" s="71"/>
    </row>
    <row r="34" spans="1:89" ht="90.75" hidden="1" thickBot="1" x14ac:dyDescent="0.3">
      <c r="A34" s="117" t="s">
        <v>131</v>
      </c>
      <c r="B34" s="4" t="s">
        <v>132</v>
      </c>
      <c r="C34" s="5">
        <v>20230032</v>
      </c>
      <c r="D34" s="17" t="s">
        <v>133</v>
      </c>
      <c r="E34" s="6"/>
      <c r="F34" s="6"/>
      <c r="G34" s="6"/>
      <c r="H34" s="6"/>
      <c r="I34" s="6"/>
      <c r="J34" s="6"/>
      <c r="K34" s="6"/>
      <c r="L34" s="6"/>
      <c r="M34" s="6"/>
      <c r="N34" s="6"/>
      <c r="O34" s="6"/>
      <c r="P34" s="17" t="s">
        <v>47</v>
      </c>
      <c r="Q34" s="6" t="s">
        <v>48</v>
      </c>
      <c r="R34" s="250" t="s">
        <v>134</v>
      </c>
      <c r="S34" s="6"/>
      <c r="T34" s="6"/>
      <c r="U34" s="6" t="s">
        <v>50</v>
      </c>
      <c r="V34" s="17" t="s">
        <v>135</v>
      </c>
      <c r="W34" s="17"/>
      <c r="X34" s="17"/>
      <c r="Y34" s="17"/>
      <c r="Z34" s="17"/>
      <c r="AA34" s="17" t="s">
        <v>136</v>
      </c>
      <c r="AB34" s="6"/>
      <c r="AC34" s="6"/>
      <c r="AD34" s="6"/>
      <c r="AE34" s="6"/>
      <c r="AF34" s="17" t="s">
        <v>137</v>
      </c>
      <c r="AG34" s="6"/>
      <c r="AH34" s="6"/>
      <c r="AI34" s="6"/>
      <c r="AJ34" s="6"/>
      <c r="AK34" s="17" t="s">
        <v>138</v>
      </c>
      <c r="AL34" s="6"/>
      <c r="AM34" s="6"/>
      <c r="AN34" s="6"/>
      <c r="AO34" s="6"/>
      <c r="AP34" s="17" t="s">
        <v>138</v>
      </c>
      <c r="AQ34" s="17" t="s">
        <v>139</v>
      </c>
      <c r="AR34" s="17" t="s">
        <v>140</v>
      </c>
      <c r="AS34" s="6"/>
      <c r="AT34" s="61"/>
      <c r="AU34" s="66"/>
      <c r="AV34" s="67"/>
      <c r="AW34" s="70"/>
      <c r="AX34" s="71"/>
      <c r="AY34" s="70"/>
      <c r="AZ34" s="71"/>
      <c r="BA34" s="70"/>
      <c r="BB34" s="71"/>
      <c r="BC34" s="70"/>
      <c r="BD34" s="71"/>
      <c r="BE34" s="72"/>
      <c r="BF34" s="73"/>
      <c r="BG34" s="72"/>
      <c r="BH34" s="73"/>
      <c r="BI34" s="72"/>
      <c r="BJ34" s="73"/>
      <c r="BK34" s="72"/>
      <c r="BL34" s="73"/>
      <c r="BM34" s="72"/>
      <c r="BN34" s="73"/>
      <c r="BO34" s="72"/>
      <c r="BP34" s="73"/>
      <c r="BQ34" s="70"/>
      <c r="BR34" s="71"/>
      <c r="BS34" s="118"/>
      <c r="BT34" s="118"/>
      <c r="BU34" s="71"/>
      <c r="BW34" s="70"/>
      <c r="BX34" s="71"/>
      <c r="BY34" s="118"/>
      <c r="BZ34" s="118"/>
      <c r="CA34" s="118"/>
      <c r="CB34" s="118"/>
      <c r="CC34" s="118"/>
      <c r="CD34" s="118"/>
      <c r="CE34" s="118"/>
      <c r="CF34" s="118"/>
      <c r="CG34" s="118"/>
      <c r="CH34" s="118"/>
      <c r="CI34" s="118"/>
      <c r="CJ34" s="118"/>
      <c r="CK34" s="71"/>
    </row>
    <row r="35" spans="1:89" ht="90.75" hidden="1" thickBot="1" x14ac:dyDescent="0.3">
      <c r="A35" s="117" t="s">
        <v>131</v>
      </c>
      <c r="B35" s="4" t="s">
        <v>132</v>
      </c>
      <c r="C35" s="5">
        <v>20230033</v>
      </c>
      <c r="D35" s="17" t="s">
        <v>141</v>
      </c>
      <c r="E35" s="6"/>
      <c r="F35" s="6"/>
      <c r="G35" s="6"/>
      <c r="H35" s="6"/>
      <c r="I35" s="6"/>
      <c r="J35" s="6"/>
      <c r="K35" s="6"/>
      <c r="L35" s="6"/>
      <c r="M35" s="6"/>
      <c r="N35" s="6"/>
      <c r="O35" s="6"/>
      <c r="P35" s="17" t="s">
        <v>142</v>
      </c>
      <c r="Q35" s="6" t="s">
        <v>48</v>
      </c>
      <c r="R35" s="250">
        <v>12.803000000000001</v>
      </c>
      <c r="S35" s="6"/>
      <c r="T35" s="6"/>
      <c r="U35" s="6" t="s">
        <v>50</v>
      </c>
      <c r="V35" s="17">
        <v>14.59</v>
      </c>
      <c r="W35" s="17"/>
      <c r="X35" s="17"/>
      <c r="Y35" s="17"/>
      <c r="Z35" s="17"/>
      <c r="AA35" s="17">
        <v>15.590999999999999</v>
      </c>
      <c r="AB35" s="6"/>
      <c r="AC35" s="6"/>
      <c r="AD35" s="6"/>
      <c r="AE35" s="6"/>
      <c r="AF35" s="17">
        <v>16.593</v>
      </c>
      <c r="AG35" s="6"/>
      <c r="AH35" s="6"/>
      <c r="AI35" s="6"/>
      <c r="AJ35" s="6"/>
      <c r="AK35" s="17">
        <v>17.594000000000001</v>
      </c>
      <c r="AL35" s="6"/>
      <c r="AM35" s="6"/>
      <c r="AN35" s="6"/>
      <c r="AO35" s="6"/>
      <c r="AP35" s="17">
        <v>17.594000000000001</v>
      </c>
      <c r="AQ35" s="17" t="s">
        <v>139</v>
      </c>
      <c r="AR35" s="17" t="s">
        <v>140</v>
      </c>
      <c r="AS35" s="6"/>
      <c r="AT35" s="61"/>
      <c r="AU35" s="66"/>
      <c r="AV35" s="67"/>
      <c r="AW35" s="70"/>
      <c r="AX35" s="71"/>
      <c r="AY35" s="70"/>
      <c r="AZ35" s="71"/>
      <c r="BA35" s="70"/>
      <c r="BB35" s="71"/>
      <c r="BC35" s="70"/>
      <c r="BD35" s="71"/>
      <c r="BE35" s="72"/>
      <c r="BF35" s="73"/>
      <c r="BG35" s="72"/>
      <c r="BH35" s="73"/>
      <c r="BI35" s="72"/>
      <c r="BJ35" s="73"/>
      <c r="BK35" s="72"/>
      <c r="BL35" s="73"/>
      <c r="BM35" s="72"/>
      <c r="BN35" s="73"/>
      <c r="BO35" s="72"/>
      <c r="BP35" s="73"/>
      <c r="BQ35" s="70"/>
      <c r="BR35" s="71"/>
      <c r="BS35" s="118"/>
      <c r="BT35" s="118"/>
      <c r="BU35" s="71"/>
      <c r="BW35" s="70"/>
      <c r="BX35" s="71"/>
      <c r="BY35" s="118"/>
      <c r="BZ35" s="118"/>
      <c r="CA35" s="118"/>
      <c r="CB35" s="118"/>
      <c r="CC35" s="118"/>
      <c r="CD35" s="118"/>
      <c r="CE35" s="118"/>
      <c r="CF35" s="118"/>
      <c r="CG35" s="118"/>
      <c r="CH35" s="118"/>
      <c r="CI35" s="118"/>
      <c r="CJ35" s="118"/>
      <c r="CK35" s="71"/>
    </row>
    <row r="36" spans="1:89" ht="90.75" hidden="1" thickBot="1" x14ac:dyDescent="0.3">
      <c r="A36" s="117" t="s">
        <v>131</v>
      </c>
      <c r="B36" s="4" t="s">
        <v>132</v>
      </c>
      <c r="C36" s="5">
        <v>20230034</v>
      </c>
      <c r="D36" s="17" t="s">
        <v>143</v>
      </c>
      <c r="E36" s="6"/>
      <c r="F36" s="6"/>
      <c r="G36" s="6"/>
      <c r="H36" s="6"/>
      <c r="I36" s="6"/>
      <c r="J36" s="6"/>
      <c r="K36" s="6"/>
      <c r="L36" s="6"/>
      <c r="M36" s="6"/>
      <c r="N36" s="6"/>
      <c r="O36" s="6"/>
      <c r="P36" s="17" t="s">
        <v>142</v>
      </c>
      <c r="Q36" s="6" t="s">
        <v>48</v>
      </c>
      <c r="R36" s="250">
        <v>21.771000000000001</v>
      </c>
      <c r="S36" s="6"/>
      <c r="T36" s="6"/>
      <c r="U36" s="6" t="s">
        <v>50</v>
      </c>
      <c r="V36" s="17">
        <v>23.765000000000001</v>
      </c>
      <c r="W36" s="17"/>
      <c r="X36" s="17"/>
      <c r="Y36" s="17"/>
      <c r="Z36" s="17"/>
      <c r="AA36" s="17">
        <v>24.905999999999999</v>
      </c>
      <c r="AB36" s="6"/>
      <c r="AC36" s="6"/>
      <c r="AD36" s="6"/>
      <c r="AE36" s="6"/>
      <c r="AF36" s="17">
        <v>26.047000000000001</v>
      </c>
      <c r="AG36" s="6"/>
      <c r="AH36" s="6"/>
      <c r="AI36" s="6"/>
      <c r="AJ36" s="6"/>
      <c r="AK36" s="17">
        <v>27.187999999999999</v>
      </c>
      <c r="AL36" s="6"/>
      <c r="AM36" s="6"/>
      <c r="AN36" s="6"/>
      <c r="AO36" s="6"/>
      <c r="AP36" s="17">
        <v>27.187999999999999</v>
      </c>
      <c r="AQ36" s="17" t="s">
        <v>139</v>
      </c>
      <c r="AR36" s="17" t="s">
        <v>140</v>
      </c>
      <c r="AS36" s="6"/>
      <c r="AT36" s="61"/>
      <c r="AU36" s="66"/>
      <c r="AV36" s="67"/>
      <c r="AW36" s="70"/>
      <c r="AX36" s="71"/>
      <c r="AY36" s="70"/>
      <c r="AZ36" s="71"/>
      <c r="BA36" s="70"/>
      <c r="BB36" s="71"/>
      <c r="BC36" s="70"/>
      <c r="BD36" s="71"/>
      <c r="BE36" s="72"/>
      <c r="BF36" s="73"/>
      <c r="BG36" s="72"/>
      <c r="BH36" s="73"/>
      <c r="BI36" s="72"/>
      <c r="BJ36" s="73"/>
      <c r="BK36" s="72"/>
      <c r="BL36" s="73"/>
      <c r="BM36" s="72"/>
      <c r="BN36" s="73"/>
      <c r="BO36" s="72"/>
      <c r="BP36" s="73"/>
      <c r="BQ36" s="70"/>
      <c r="BR36" s="71"/>
      <c r="BS36" s="118"/>
      <c r="BT36" s="118"/>
      <c r="BU36" s="71"/>
      <c r="BW36" s="70"/>
      <c r="BX36" s="71"/>
      <c r="BY36" s="118"/>
      <c r="BZ36" s="118"/>
      <c r="CA36" s="118"/>
      <c r="CB36" s="118"/>
      <c r="CC36" s="118"/>
      <c r="CD36" s="118"/>
      <c r="CE36" s="118"/>
      <c r="CF36" s="118"/>
      <c r="CG36" s="118"/>
      <c r="CH36" s="118"/>
      <c r="CI36" s="118"/>
      <c r="CJ36" s="118"/>
      <c r="CK36" s="71"/>
    </row>
    <row r="37" spans="1:89" ht="285.75" hidden="1" thickBot="1" x14ac:dyDescent="0.3">
      <c r="A37" s="117" t="s">
        <v>131</v>
      </c>
      <c r="B37" s="5" t="s">
        <v>144</v>
      </c>
      <c r="C37" s="5">
        <v>20230035</v>
      </c>
      <c r="D37" s="5" t="s">
        <v>145</v>
      </c>
      <c r="E37" s="6"/>
      <c r="F37" s="6"/>
      <c r="G37" s="6"/>
      <c r="H37" s="6"/>
      <c r="I37" s="6"/>
      <c r="J37" s="6"/>
      <c r="K37" s="6"/>
      <c r="L37" s="6"/>
      <c r="M37" s="6"/>
      <c r="N37" s="6"/>
      <c r="O37" s="6"/>
      <c r="P37" s="18" t="s">
        <v>55</v>
      </c>
      <c r="Q37" s="6" t="s">
        <v>48</v>
      </c>
      <c r="R37" s="83">
        <v>0</v>
      </c>
      <c r="S37" s="6"/>
      <c r="T37" s="6"/>
      <c r="U37" s="6" t="s">
        <v>50</v>
      </c>
      <c r="V37" s="5">
        <v>8</v>
      </c>
      <c r="W37" s="5"/>
      <c r="X37" s="5"/>
      <c r="Y37" s="5"/>
      <c r="Z37" s="5"/>
      <c r="AA37" s="5">
        <v>8</v>
      </c>
      <c r="AB37" s="6"/>
      <c r="AC37" s="6"/>
      <c r="AD37" s="6"/>
      <c r="AE37" s="6"/>
      <c r="AF37" s="5">
        <v>8</v>
      </c>
      <c r="AG37" s="6"/>
      <c r="AH37" s="6"/>
      <c r="AI37" s="6"/>
      <c r="AJ37" s="6"/>
      <c r="AK37" s="5">
        <v>8</v>
      </c>
      <c r="AL37" s="6"/>
      <c r="AM37" s="6"/>
      <c r="AN37" s="6"/>
      <c r="AO37" s="6"/>
      <c r="AP37" s="5">
        <v>8</v>
      </c>
      <c r="AQ37" s="5" t="s">
        <v>146</v>
      </c>
      <c r="AR37" s="5" t="s">
        <v>147</v>
      </c>
      <c r="AS37" s="6"/>
      <c r="AT37" s="61"/>
      <c r="AU37" s="66"/>
      <c r="AV37" s="67"/>
      <c r="AW37" s="70"/>
      <c r="AX37" s="71"/>
      <c r="AY37" s="70"/>
      <c r="AZ37" s="71"/>
      <c r="BA37" s="70"/>
      <c r="BB37" s="71"/>
      <c r="BC37" s="70"/>
      <c r="BD37" s="71"/>
      <c r="BE37" s="72"/>
      <c r="BF37" s="73"/>
      <c r="BG37" s="72"/>
      <c r="BH37" s="73"/>
      <c r="BI37" s="72"/>
      <c r="BJ37" s="73"/>
      <c r="BK37" s="72"/>
      <c r="BL37" s="73"/>
      <c r="BM37" s="72"/>
      <c r="BN37" s="73"/>
      <c r="BO37" s="72"/>
      <c r="BP37" s="73"/>
      <c r="BQ37" s="70"/>
      <c r="BR37" s="71"/>
      <c r="BS37" s="118"/>
      <c r="BT37" s="118"/>
      <c r="BU37" s="71"/>
      <c r="BW37" s="70"/>
      <c r="BX37" s="71"/>
      <c r="BY37" s="118"/>
      <c r="BZ37" s="118"/>
      <c r="CA37" s="118"/>
      <c r="CB37" s="118"/>
      <c r="CC37" s="118"/>
      <c r="CD37" s="118"/>
      <c r="CE37" s="118"/>
      <c r="CF37" s="118"/>
      <c r="CG37" s="118"/>
      <c r="CH37" s="118"/>
      <c r="CI37" s="118"/>
      <c r="CJ37" s="118"/>
      <c r="CK37" s="71"/>
    </row>
    <row r="38" spans="1:89" ht="150.75" hidden="1" thickBot="1" x14ac:dyDescent="0.3">
      <c r="A38" s="117" t="s">
        <v>131</v>
      </c>
      <c r="B38" s="5" t="s">
        <v>148</v>
      </c>
      <c r="C38" s="5">
        <v>20230036</v>
      </c>
      <c r="D38" s="5" t="s">
        <v>149</v>
      </c>
      <c r="E38" s="6"/>
      <c r="F38" s="6"/>
      <c r="G38" s="6"/>
      <c r="H38" s="6"/>
      <c r="I38" s="6"/>
      <c r="J38" s="6"/>
      <c r="K38" s="6"/>
      <c r="L38" s="6"/>
      <c r="M38" s="6"/>
      <c r="N38" s="6"/>
      <c r="O38" s="6"/>
      <c r="P38" s="18" t="s">
        <v>55</v>
      </c>
      <c r="Q38" s="6" t="s">
        <v>48</v>
      </c>
      <c r="R38" s="83">
        <v>0</v>
      </c>
      <c r="S38" s="6"/>
      <c r="T38" s="6"/>
      <c r="U38" s="6" t="s">
        <v>50</v>
      </c>
      <c r="V38" s="5">
        <v>2</v>
      </c>
      <c r="W38" s="5"/>
      <c r="X38" s="5"/>
      <c r="Y38" s="5"/>
      <c r="Z38" s="5"/>
      <c r="AA38" s="5">
        <v>2</v>
      </c>
      <c r="AB38" s="6"/>
      <c r="AC38" s="6"/>
      <c r="AD38" s="6"/>
      <c r="AE38" s="6"/>
      <c r="AF38" s="5">
        <v>2</v>
      </c>
      <c r="AG38" s="6"/>
      <c r="AH38" s="6"/>
      <c r="AI38" s="6"/>
      <c r="AJ38" s="6"/>
      <c r="AK38" s="5">
        <v>2</v>
      </c>
      <c r="AL38" s="6"/>
      <c r="AM38" s="6"/>
      <c r="AN38" s="6"/>
      <c r="AO38" s="6"/>
      <c r="AP38" s="5">
        <v>8</v>
      </c>
      <c r="AQ38" s="5" t="s">
        <v>146</v>
      </c>
      <c r="AR38" s="5" t="s">
        <v>147</v>
      </c>
      <c r="AS38" s="6"/>
      <c r="AT38" s="61"/>
      <c r="AU38" s="66"/>
      <c r="AV38" s="67"/>
      <c r="AW38" s="70"/>
      <c r="AX38" s="71"/>
      <c r="AY38" s="70"/>
      <c r="AZ38" s="71"/>
      <c r="BA38" s="70"/>
      <c r="BB38" s="71"/>
      <c r="BC38" s="70"/>
      <c r="BD38" s="71"/>
      <c r="BE38" s="72"/>
      <c r="BF38" s="73"/>
      <c r="BG38" s="72"/>
      <c r="BH38" s="73"/>
      <c r="BI38" s="72"/>
      <c r="BJ38" s="73"/>
      <c r="BK38" s="72"/>
      <c r="BL38" s="73"/>
      <c r="BM38" s="72"/>
      <c r="BN38" s="73"/>
      <c r="BO38" s="72"/>
      <c r="BP38" s="73"/>
      <c r="BQ38" s="70"/>
      <c r="BR38" s="71"/>
      <c r="BS38" s="118"/>
      <c r="BT38" s="118"/>
      <c r="BU38" s="71"/>
      <c r="BW38" s="70"/>
      <c r="BX38" s="71"/>
      <c r="BY38" s="118"/>
      <c r="BZ38" s="118"/>
      <c r="CA38" s="118"/>
      <c r="CB38" s="118"/>
      <c r="CC38" s="118"/>
      <c r="CD38" s="118"/>
      <c r="CE38" s="118"/>
      <c r="CF38" s="118"/>
      <c r="CG38" s="118"/>
      <c r="CH38" s="118"/>
      <c r="CI38" s="118"/>
      <c r="CJ38" s="118"/>
      <c r="CK38" s="71"/>
    </row>
    <row r="39" spans="1:89" ht="150.75" hidden="1" thickBot="1" x14ac:dyDescent="0.3">
      <c r="A39" s="117" t="s">
        <v>131</v>
      </c>
      <c r="B39" s="5" t="s">
        <v>150</v>
      </c>
      <c r="C39" s="5">
        <v>20230037</v>
      </c>
      <c r="D39" s="5" t="s">
        <v>151</v>
      </c>
      <c r="E39" s="6"/>
      <c r="F39" s="6"/>
      <c r="G39" s="6"/>
      <c r="H39" s="6"/>
      <c r="I39" s="6"/>
      <c r="J39" s="6"/>
      <c r="K39" s="6"/>
      <c r="L39" s="6"/>
      <c r="M39" s="6"/>
      <c r="N39" s="6"/>
      <c r="O39" s="6"/>
      <c r="P39" s="18" t="s">
        <v>55</v>
      </c>
      <c r="Q39" s="6" t="s">
        <v>48</v>
      </c>
      <c r="R39" s="83">
        <v>0</v>
      </c>
      <c r="S39" s="6"/>
      <c r="T39" s="6"/>
      <c r="U39" s="6" t="s">
        <v>50</v>
      </c>
      <c r="V39" s="5">
        <v>8</v>
      </c>
      <c r="W39" s="5"/>
      <c r="X39" s="5"/>
      <c r="Y39" s="5"/>
      <c r="Z39" s="5"/>
      <c r="AA39" s="5">
        <v>8</v>
      </c>
      <c r="AB39" s="6"/>
      <c r="AC39" s="6"/>
      <c r="AD39" s="6"/>
      <c r="AE39" s="6"/>
      <c r="AF39" s="5">
        <v>8</v>
      </c>
      <c r="AG39" s="6"/>
      <c r="AH39" s="6"/>
      <c r="AI39" s="6"/>
      <c r="AJ39" s="6"/>
      <c r="AK39" s="5">
        <v>8</v>
      </c>
      <c r="AL39" s="6"/>
      <c r="AM39" s="6"/>
      <c r="AN39" s="6"/>
      <c r="AO39" s="6"/>
      <c r="AP39" s="5">
        <v>8</v>
      </c>
      <c r="AQ39" s="5" t="s">
        <v>146</v>
      </c>
      <c r="AR39" s="5" t="s">
        <v>147</v>
      </c>
      <c r="AS39" s="6"/>
      <c r="AT39" s="61"/>
      <c r="AU39" s="66"/>
      <c r="AV39" s="67"/>
      <c r="AW39" s="70"/>
      <c r="AX39" s="71"/>
      <c r="AY39" s="70"/>
      <c r="AZ39" s="71"/>
      <c r="BA39" s="70"/>
      <c r="BB39" s="71"/>
      <c r="BC39" s="70"/>
      <c r="BD39" s="71"/>
      <c r="BE39" s="72"/>
      <c r="BF39" s="73"/>
      <c r="BG39" s="72"/>
      <c r="BH39" s="73"/>
      <c r="BI39" s="72"/>
      <c r="BJ39" s="73"/>
      <c r="BK39" s="72"/>
      <c r="BL39" s="73"/>
      <c r="BM39" s="72"/>
      <c r="BN39" s="73"/>
      <c r="BO39" s="72"/>
      <c r="BP39" s="73"/>
      <c r="BQ39" s="70"/>
      <c r="BR39" s="71"/>
      <c r="BS39" s="118"/>
      <c r="BT39" s="118"/>
      <c r="BU39" s="71"/>
      <c r="BW39" s="70"/>
      <c r="BX39" s="71"/>
      <c r="BY39" s="118"/>
      <c r="BZ39" s="118"/>
      <c r="CA39" s="118"/>
      <c r="CB39" s="118"/>
      <c r="CC39" s="118"/>
      <c r="CD39" s="118"/>
      <c r="CE39" s="118"/>
      <c r="CF39" s="118"/>
      <c r="CG39" s="118"/>
      <c r="CH39" s="118"/>
      <c r="CI39" s="118"/>
      <c r="CJ39" s="118"/>
      <c r="CK39" s="71"/>
    </row>
    <row r="40" spans="1:89" ht="135.75" hidden="1" thickBot="1" x14ac:dyDescent="0.3">
      <c r="A40" s="117" t="s">
        <v>131</v>
      </c>
      <c r="B40" s="5" t="s">
        <v>152</v>
      </c>
      <c r="C40" s="5">
        <v>20230038</v>
      </c>
      <c r="D40" s="5" t="s">
        <v>153</v>
      </c>
      <c r="E40" s="6"/>
      <c r="F40" s="6"/>
      <c r="G40" s="6"/>
      <c r="H40" s="6"/>
      <c r="I40" s="6"/>
      <c r="J40" s="6"/>
      <c r="K40" s="6"/>
      <c r="L40" s="6"/>
      <c r="M40" s="6"/>
      <c r="N40" s="6"/>
      <c r="O40" s="6"/>
      <c r="P40" s="7" t="s">
        <v>55</v>
      </c>
      <c r="Q40" s="6" t="s">
        <v>48</v>
      </c>
      <c r="R40" s="83">
        <v>0</v>
      </c>
      <c r="S40" s="6"/>
      <c r="T40" s="6"/>
      <c r="U40" s="6" t="s">
        <v>50</v>
      </c>
      <c r="V40" s="5">
        <v>2</v>
      </c>
      <c r="W40" s="5"/>
      <c r="X40" s="5"/>
      <c r="Y40" s="5"/>
      <c r="Z40" s="5"/>
      <c r="AA40" s="5">
        <v>2</v>
      </c>
      <c r="AB40" s="6"/>
      <c r="AC40" s="6"/>
      <c r="AD40" s="6"/>
      <c r="AE40" s="6"/>
      <c r="AF40" s="5">
        <v>2</v>
      </c>
      <c r="AG40" s="6"/>
      <c r="AH40" s="6"/>
      <c r="AI40" s="6"/>
      <c r="AJ40" s="6"/>
      <c r="AK40" s="5">
        <v>2</v>
      </c>
      <c r="AL40" s="6"/>
      <c r="AM40" s="6"/>
      <c r="AN40" s="6"/>
      <c r="AO40" s="6"/>
      <c r="AP40" s="5">
        <v>8</v>
      </c>
      <c r="AQ40" s="5" t="s">
        <v>146</v>
      </c>
      <c r="AR40" s="5" t="s">
        <v>154</v>
      </c>
      <c r="AS40" s="6"/>
      <c r="AT40" s="61"/>
      <c r="AU40" s="66"/>
      <c r="AV40" s="67"/>
      <c r="AW40" s="70"/>
      <c r="AX40" s="71"/>
      <c r="AY40" s="70"/>
      <c r="AZ40" s="71"/>
      <c r="BA40" s="70"/>
      <c r="BB40" s="71"/>
      <c r="BC40" s="70"/>
      <c r="BD40" s="71"/>
      <c r="BE40" s="72"/>
      <c r="BF40" s="73"/>
      <c r="BG40" s="72"/>
      <c r="BH40" s="73"/>
      <c r="BI40" s="72"/>
      <c r="BJ40" s="73"/>
      <c r="BK40" s="72"/>
      <c r="BL40" s="73"/>
      <c r="BM40" s="72"/>
      <c r="BN40" s="73"/>
      <c r="BO40" s="72"/>
      <c r="BP40" s="73"/>
      <c r="BQ40" s="70"/>
      <c r="BR40" s="71"/>
      <c r="BS40" s="118"/>
      <c r="BT40" s="118"/>
      <c r="BU40" s="71"/>
      <c r="BW40" s="70"/>
      <c r="BX40" s="71"/>
      <c r="BY40" s="118"/>
      <c r="BZ40" s="118"/>
      <c r="CA40" s="118"/>
      <c r="CB40" s="118"/>
      <c r="CC40" s="118"/>
      <c r="CD40" s="118"/>
      <c r="CE40" s="118"/>
      <c r="CF40" s="118"/>
      <c r="CG40" s="118"/>
      <c r="CH40" s="118"/>
      <c r="CI40" s="118"/>
      <c r="CJ40" s="118"/>
      <c r="CK40" s="71"/>
    </row>
    <row r="41" spans="1:89" ht="135.75" hidden="1" thickBot="1" x14ac:dyDescent="0.3">
      <c r="A41" s="117" t="s">
        <v>131</v>
      </c>
      <c r="B41" s="5" t="s">
        <v>152</v>
      </c>
      <c r="C41" s="5">
        <v>20230039</v>
      </c>
      <c r="D41" s="5" t="s">
        <v>155</v>
      </c>
      <c r="E41" s="6"/>
      <c r="F41" s="6"/>
      <c r="G41" s="6"/>
      <c r="H41" s="6"/>
      <c r="I41" s="6"/>
      <c r="J41" s="6"/>
      <c r="K41" s="6"/>
      <c r="L41" s="6"/>
      <c r="M41" s="6"/>
      <c r="N41" s="6"/>
      <c r="O41" s="6"/>
      <c r="P41" s="7" t="s">
        <v>55</v>
      </c>
      <c r="Q41" s="6" t="s">
        <v>48</v>
      </c>
      <c r="R41" s="83">
        <v>0</v>
      </c>
      <c r="S41" s="6"/>
      <c r="T41" s="6"/>
      <c r="U41" s="6" t="s">
        <v>50</v>
      </c>
      <c r="V41" s="5">
        <v>2</v>
      </c>
      <c r="W41" s="5"/>
      <c r="X41" s="5"/>
      <c r="Y41" s="5"/>
      <c r="Z41" s="5"/>
      <c r="AA41" s="5">
        <v>2</v>
      </c>
      <c r="AB41" s="6"/>
      <c r="AC41" s="6"/>
      <c r="AD41" s="6"/>
      <c r="AE41" s="6"/>
      <c r="AF41" s="5">
        <v>2</v>
      </c>
      <c r="AG41" s="6"/>
      <c r="AH41" s="6"/>
      <c r="AI41" s="6"/>
      <c r="AJ41" s="6"/>
      <c r="AK41" s="5">
        <v>2</v>
      </c>
      <c r="AL41" s="6"/>
      <c r="AM41" s="6"/>
      <c r="AN41" s="6"/>
      <c r="AO41" s="6"/>
      <c r="AP41" s="5">
        <v>8</v>
      </c>
      <c r="AQ41" s="5" t="s">
        <v>146</v>
      </c>
      <c r="AR41" s="5" t="s">
        <v>154</v>
      </c>
      <c r="AS41" s="6"/>
      <c r="AT41" s="61"/>
      <c r="AU41" s="66"/>
      <c r="AV41" s="67"/>
      <c r="AW41" s="70"/>
      <c r="AX41" s="71"/>
      <c r="AY41" s="70"/>
      <c r="AZ41" s="71"/>
      <c r="BA41" s="70"/>
      <c r="BB41" s="71"/>
      <c r="BC41" s="70"/>
      <c r="BD41" s="71"/>
      <c r="BE41" s="72"/>
      <c r="BF41" s="73"/>
      <c r="BG41" s="72"/>
      <c r="BH41" s="73"/>
      <c r="BI41" s="72"/>
      <c r="BJ41" s="73"/>
      <c r="BK41" s="72"/>
      <c r="BL41" s="73"/>
      <c r="BM41" s="72"/>
      <c r="BN41" s="73"/>
      <c r="BO41" s="72"/>
      <c r="BP41" s="73"/>
      <c r="BQ41" s="70"/>
      <c r="BR41" s="71"/>
      <c r="BS41" s="118"/>
      <c r="BT41" s="118"/>
      <c r="BU41" s="71"/>
      <c r="BW41" s="70"/>
      <c r="BX41" s="71"/>
      <c r="BY41" s="118"/>
      <c r="BZ41" s="118"/>
      <c r="CA41" s="118"/>
      <c r="CB41" s="118"/>
      <c r="CC41" s="118"/>
      <c r="CD41" s="118"/>
      <c r="CE41" s="118"/>
      <c r="CF41" s="118"/>
      <c r="CG41" s="118"/>
      <c r="CH41" s="118"/>
      <c r="CI41" s="118"/>
      <c r="CJ41" s="118"/>
      <c r="CK41" s="71"/>
    </row>
    <row r="42" spans="1:89" ht="150.75" hidden="1" thickBot="1" x14ac:dyDescent="0.3">
      <c r="A42" s="117" t="s">
        <v>131</v>
      </c>
      <c r="B42" s="5" t="s">
        <v>156</v>
      </c>
      <c r="C42" s="5">
        <v>20230040</v>
      </c>
      <c r="D42" s="5" t="s">
        <v>157</v>
      </c>
      <c r="E42" s="6"/>
      <c r="F42" s="6"/>
      <c r="G42" s="6"/>
      <c r="H42" s="6"/>
      <c r="I42" s="6"/>
      <c r="J42" s="6"/>
      <c r="K42" s="6"/>
      <c r="L42" s="6"/>
      <c r="M42" s="6"/>
      <c r="N42" s="6"/>
      <c r="O42" s="6"/>
      <c r="P42" s="7" t="s">
        <v>55</v>
      </c>
      <c r="Q42" s="6" t="s">
        <v>48</v>
      </c>
      <c r="R42" s="83">
        <v>0</v>
      </c>
      <c r="S42" s="6"/>
      <c r="T42" s="6"/>
      <c r="U42" s="6" t="s">
        <v>50</v>
      </c>
      <c r="V42" s="5">
        <v>5</v>
      </c>
      <c r="W42" s="5"/>
      <c r="X42" s="5"/>
      <c r="Y42" s="5"/>
      <c r="Z42" s="5"/>
      <c r="AA42" s="5">
        <v>5</v>
      </c>
      <c r="AB42" s="6"/>
      <c r="AC42" s="6"/>
      <c r="AD42" s="6"/>
      <c r="AE42" s="6"/>
      <c r="AF42" s="5">
        <v>5</v>
      </c>
      <c r="AG42" s="6"/>
      <c r="AH42" s="6"/>
      <c r="AI42" s="6"/>
      <c r="AJ42" s="6"/>
      <c r="AK42" s="5">
        <v>5</v>
      </c>
      <c r="AL42" s="6"/>
      <c r="AM42" s="6"/>
      <c r="AN42" s="6"/>
      <c r="AO42" s="6"/>
      <c r="AP42" s="5">
        <v>5</v>
      </c>
      <c r="AQ42" s="5" t="s">
        <v>146</v>
      </c>
      <c r="AR42" s="5" t="s">
        <v>154</v>
      </c>
      <c r="AS42" s="6"/>
      <c r="AT42" s="61"/>
      <c r="AU42" s="66"/>
      <c r="AV42" s="67"/>
      <c r="AW42" s="70"/>
      <c r="AX42" s="71"/>
      <c r="AY42" s="70"/>
      <c r="AZ42" s="71"/>
      <c r="BA42" s="70"/>
      <c r="BB42" s="71"/>
      <c r="BC42" s="70"/>
      <c r="BD42" s="71"/>
      <c r="BE42" s="72"/>
      <c r="BF42" s="73"/>
      <c r="BG42" s="72"/>
      <c r="BH42" s="73"/>
      <c r="BI42" s="72"/>
      <c r="BJ42" s="73"/>
      <c r="BK42" s="72"/>
      <c r="BL42" s="73"/>
      <c r="BM42" s="72"/>
      <c r="BN42" s="73"/>
      <c r="BO42" s="72"/>
      <c r="BP42" s="73"/>
      <c r="BQ42" s="70"/>
      <c r="BR42" s="71"/>
      <c r="BS42" s="118"/>
      <c r="BT42" s="118"/>
      <c r="BU42" s="71"/>
      <c r="BW42" s="70"/>
      <c r="BX42" s="71"/>
      <c r="BY42" s="118"/>
      <c r="BZ42" s="118"/>
      <c r="CA42" s="118"/>
      <c r="CB42" s="118"/>
      <c r="CC42" s="118"/>
      <c r="CD42" s="118"/>
      <c r="CE42" s="118"/>
      <c r="CF42" s="118"/>
      <c r="CG42" s="118"/>
      <c r="CH42" s="118"/>
      <c r="CI42" s="118"/>
      <c r="CJ42" s="118"/>
      <c r="CK42" s="71"/>
    </row>
    <row r="43" spans="1:89" ht="120.75" hidden="1" thickBot="1" x14ac:dyDescent="0.3">
      <c r="A43" s="117" t="s">
        <v>131</v>
      </c>
      <c r="B43" s="5" t="s">
        <v>158</v>
      </c>
      <c r="C43" s="5">
        <v>20230041</v>
      </c>
      <c r="D43" s="5" t="s">
        <v>159</v>
      </c>
      <c r="E43" s="6"/>
      <c r="F43" s="6"/>
      <c r="G43" s="6"/>
      <c r="H43" s="6"/>
      <c r="I43" s="6"/>
      <c r="J43" s="6"/>
      <c r="K43" s="6"/>
      <c r="L43" s="6"/>
      <c r="M43" s="6"/>
      <c r="N43" s="6"/>
      <c r="O43" s="6"/>
      <c r="P43" s="7" t="s">
        <v>55</v>
      </c>
      <c r="Q43" s="6" t="s">
        <v>48</v>
      </c>
      <c r="R43" s="83">
        <v>0</v>
      </c>
      <c r="S43" s="6"/>
      <c r="T43" s="6"/>
      <c r="U43" s="6" t="s">
        <v>50</v>
      </c>
      <c r="V43" s="5">
        <v>1</v>
      </c>
      <c r="W43" s="5"/>
      <c r="X43" s="5"/>
      <c r="Y43" s="5"/>
      <c r="Z43" s="5"/>
      <c r="AA43" s="5">
        <v>0</v>
      </c>
      <c r="AB43" s="6"/>
      <c r="AC43" s="6"/>
      <c r="AD43" s="6"/>
      <c r="AE43" s="6"/>
      <c r="AF43" s="5">
        <v>1</v>
      </c>
      <c r="AG43" s="6"/>
      <c r="AH43" s="6"/>
      <c r="AI43" s="6"/>
      <c r="AJ43" s="6"/>
      <c r="AK43" s="5">
        <v>0</v>
      </c>
      <c r="AL43" s="6"/>
      <c r="AM43" s="6"/>
      <c r="AN43" s="6"/>
      <c r="AO43" s="6"/>
      <c r="AP43" s="5">
        <v>2</v>
      </c>
      <c r="AQ43" s="5" t="s">
        <v>75</v>
      </c>
      <c r="AR43" s="5" t="s">
        <v>128</v>
      </c>
      <c r="AS43" s="6"/>
      <c r="AT43" s="61"/>
      <c r="AU43" s="66"/>
      <c r="AV43" s="67"/>
      <c r="AW43" s="70"/>
      <c r="AX43" s="71"/>
      <c r="AY43" s="70"/>
      <c r="AZ43" s="71"/>
      <c r="BA43" s="70"/>
      <c r="BB43" s="71"/>
      <c r="BC43" s="70"/>
      <c r="BD43" s="71"/>
      <c r="BE43" s="72"/>
      <c r="BF43" s="73"/>
      <c r="BG43" s="72"/>
      <c r="BH43" s="73"/>
      <c r="BI43" s="72"/>
      <c r="BJ43" s="73"/>
      <c r="BK43" s="72"/>
      <c r="BL43" s="73"/>
      <c r="BM43" s="72"/>
      <c r="BN43" s="73"/>
      <c r="BO43" s="72"/>
      <c r="BP43" s="73"/>
      <c r="BQ43" s="70"/>
      <c r="BR43" s="71"/>
      <c r="BS43" s="118"/>
      <c r="BT43" s="118"/>
      <c r="BU43" s="71"/>
      <c r="BW43" s="70"/>
      <c r="BX43" s="71"/>
      <c r="BY43" s="118"/>
      <c r="BZ43" s="118"/>
      <c r="CA43" s="118"/>
      <c r="CB43" s="118"/>
      <c r="CC43" s="118"/>
      <c r="CD43" s="118"/>
      <c r="CE43" s="118"/>
      <c r="CF43" s="118"/>
      <c r="CG43" s="118"/>
      <c r="CH43" s="118"/>
      <c r="CI43" s="118"/>
      <c r="CJ43" s="118"/>
      <c r="CK43" s="71"/>
    </row>
    <row r="44" spans="1:89" ht="180.75" hidden="1" thickBot="1" x14ac:dyDescent="0.3">
      <c r="A44" s="117" t="s">
        <v>131</v>
      </c>
      <c r="B44" s="5" t="s">
        <v>160</v>
      </c>
      <c r="C44" s="5">
        <v>20230042</v>
      </c>
      <c r="D44" s="5" t="s">
        <v>161</v>
      </c>
      <c r="E44" s="6"/>
      <c r="F44" s="6"/>
      <c r="G44" s="6"/>
      <c r="H44" s="6"/>
      <c r="I44" s="6"/>
      <c r="J44" s="6"/>
      <c r="K44" s="6"/>
      <c r="L44" s="6"/>
      <c r="M44" s="6"/>
      <c r="N44" s="6"/>
      <c r="O44" s="6"/>
      <c r="P44" s="7" t="s">
        <v>55</v>
      </c>
      <c r="Q44" s="6" t="s">
        <v>48</v>
      </c>
      <c r="R44" s="83">
        <v>0</v>
      </c>
      <c r="S44" s="6"/>
      <c r="T44" s="6"/>
      <c r="U44" s="6" t="s">
        <v>50</v>
      </c>
      <c r="V44" s="5">
        <v>15</v>
      </c>
      <c r="W44" s="5"/>
      <c r="X44" s="5"/>
      <c r="Y44" s="5"/>
      <c r="Z44" s="5"/>
      <c r="AA44" s="5">
        <v>10</v>
      </c>
      <c r="AB44" s="6"/>
      <c r="AC44" s="6"/>
      <c r="AD44" s="6"/>
      <c r="AE44" s="6"/>
      <c r="AF44" s="5">
        <v>10</v>
      </c>
      <c r="AG44" s="6"/>
      <c r="AH44" s="6"/>
      <c r="AI44" s="6"/>
      <c r="AJ44" s="6"/>
      <c r="AK44" s="5">
        <v>10</v>
      </c>
      <c r="AL44" s="6"/>
      <c r="AM44" s="6"/>
      <c r="AN44" s="6"/>
      <c r="AO44" s="6"/>
      <c r="AP44" s="5">
        <v>45</v>
      </c>
      <c r="AQ44" s="5" t="s">
        <v>146</v>
      </c>
      <c r="AR44" s="5" t="s">
        <v>154</v>
      </c>
      <c r="AS44" s="6"/>
      <c r="AT44" s="61"/>
      <c r="AU44" s="66"/>
      <c r="AV44" s="67"/>
      <c r="AW44" s="70"/>
      <c r="AX44" s="71"/>
      <c r="AY44" s="70"/>
      <c r="AZ44" s="71"/>
      <c r="BA44" s="70"/>
      <c r="BB44" s="71"/>
      <c r="BC44" s="70"/>
      <c r="BD44" s="71"/>
      <c r="BE44" s="72"/>
      <c r="BF44" s="73"/>
      <c r="BG44" s="72"/>
      <c r="BH44" s="73"/>
      <c r="BI44" s="72"/>
      <c r="BJ44" s="73"/>
      <c r="BK44" s="72"/>
      <c r="BL44" s="73"/>
      <c r="BM44" s="72"/>
      <c r="BN44" s="73"/>
      <c r="BO44" s="72"/>
      <c r="BP44" s="73"/>
      <c r="BQ44" s="70"/>
      <c r="BR44" s="71"/>
      <c r="BS44" s="118"/>
      <c r="BT44" s="118"/>
      <c r="BU44" s="71"/>
      <c r="BW44" s="70"/>
      <c r="BX44" s="71"/>
      <c r="BY44" s="118"/>
      <c r="BZ44" s="118"/>
      <c r="CA44" s="118"/>
      <c r="CB44" s="118"/>
      <c r="CC44" s="118"/>
      <c r="CD44" s="118"/>
      <c r="CE44" s="118"/>
      <c r="CF44" s="118"/>
      <c r="CG44" s="118"/>
      <c r="CH44" s="118"/>
      <c r="CI44" s="118"/>
      <c r="CJ44" s="118"/>
      <c r="CK44" s="71"/>
    </row>
    <row r="45" spans="1:89" ht="105.75" hidden="1" thickBot="1" x14ac:dyDescent="0.3">
      <c r="A45" s="117" t="s">
        <v>131</v>
      </c>
      <c r="B45" s="5" t="s">
        <v>162</v>
      </c>
      <c r="C45" s="5">
        <v>20230043</v>
      </c>
      <c r="D45" s="5" t="s">
        <v>163</v>
      </c>
      <c r="E45" s="6"/>
      <c r="F45" s="6"/>
      <c r="G45" s="6"/>
      <c r="H45" s="6"/>
      <c r="I45" s="6"/>
      <c r="J45" s="6"/>
      <c r="K45" s="6"/>
      <c r="L45" s="6"/>
      <c r="M45" s="6"/>
      <c r="N45" s="6"/>
      <c r="O45" s="6"/>
      <c r="P45" s="7" t="s">
        <v>55</v>
      </c>
      <c r="Q45" s="6" t="s">
        <v>48</v>
      </c>
      <c r="R45" s="83">
        <v>1</v>
      </c>
      <c r="S45" s="6"/>
      <c r="T45" s="6"/>
      <c r="U45" s="6" t="s">
        <v>50</v>
      </c>
      <c r="V45" s="5">
        <v>1</v>
      </c>
      <c r="W45" s="5"/>
      <c r="X45" s="5"/>
      <c r="Y45" s="5"/>
      <c r="Z45" s="5"/>
      <c r="AA45" s="5">
        <v>1</v>
      </c>
      <c r="AB45" s="6"/>
      <c r="AC45" s="6"/>
      <c r="AD45" s="6"/>
      <c r="AE45" s="6"/>
      <c r="AF45" s="5">
        <v>1</v>
      </c>
      <c r="AG45" s="6"/>
      <c r="AH45" s="6"/>
      <c r="AI45" s="6"/>
      <c r="AJ45" s="6"/>
      <c r="AK45" s="5">
        <v>1</v>
      </c>
      <c r="AL45" s="6"/>
      <c r="AM45" s="6"/>
      <c r="AN45" s="6"/>
      <c r="AO45" s="6"/>
      <c r="AP45" s="5">
        <v>4</v>
      </c>
      <c r="AQ45" s="6" t="s">
        <v>64</v>
      </c>
      <c r="AR45" s="5" t="s">
        <v>164</v>
      </c>
      <c r="AS45" s="6"/>
      <c r="AT45" s="61"/>
      <c r="AU45" s="66"/>
      <c r="AV45" s="67"/>
      <c r="AW45" s="70"/>
      <c r="AX45" s="71"/>
      <c r="AY45" s="70"/>
      <c r="AZ45" s="71"/>
      <c r="BA45" s="70"/>
      <c r="BB45" s="71"/>
      <c r="BC45" s="70"/>
      <c r="BD45" s="71"/>
      <c r="BE45" s="72"/>
      <c r="BF45" s="73"/>
      <c r="BG45" s="72"/>
      <c r="BH45" s="73"/>
      <c r="BI45" s="72"/>
      <c r="BJ45" s="73"/>
      <c r="BK45" s="72"/>
      <c r="BL45" s="73"/>
      <c r="BM45" s="72"/>
      <c r="BN45" s="73"/>
      <c r="BO45" s="72"/>
      <c r="BP45" s="73"/>
      <c r="BQ45" s="70"/>
      <c r="BR45" s="71"/>
      <c r="BS45" s="118"/>
      <c r="BT45" s="118"/>
      <c r="BU45" s="71"/>
      <c r="BW45" s="70"/>
      <c r="BX45" s="71"/>
      <c r="BY45" s="118"/>
      <c r="BZ45" s="118"/>
      <c r="CA45" s="118"/>
      <c r="CB45" s="118"/>
      <c r="CC45" s="118"/>
      <c r="CD45" s="118"/>
      <c r="CE45" s="118"/>
      <c r="CF45" s="118"/>
      <c r="CG45" s="118"/>
      <c r="CH45" s="118"/>
      <c r="CI45" s="118"/>
      <c r="CJ45" s="118"/>
      <c r="CK45" s="71"/>
    </row>
    <row r="46" spans="1:89" ht="180.75" hidden="1" thickBot="1" x14ac:dyDescent="0.3">
      <c r="A46" s="117" t="s">
        <v>131</v>
      </c>
      <c r="B46" s="5" t="s">
        <v>165</v>
      </c>
      <c r="C46" s="5">
        <v>20230044</v>
      </c>
      <c r="D46" s="5" t="s">
        <v>166</v>
      </c>
      <c r="E46" s="6"/>
      <c r="F46" s="6"/>
      <c r="G46" s="6"/>
      <c r="H46" s="6"/>
      <c r="I46" s="6"/>
      <c r="J46" s="6"/>
      <c r="K46" s="6"/>
      <c r="L46" s="6"/>
      <c r="M46" s="6"/>
      <c r="N46" s="6"/>
      <c r="O46" s="6"/>
      <c r="P46" s="7" t="s">
        <v>55</v>
      </c>
      <c r="Q46" s="6" t="s">
        <v>48</v>
      </c>
      <c r="R46" s="83" t="s">
        <v>78</v>
      </c>
      <c r="S46" s="6"/>
      <c r="T46" s="6"/>
      <c r="U46" s="6" t="s">
        <v>50</v>
      </c>
      <c r="V46" s="5">
        <v>3</v>
      </c>
      <c r="W46" s="5"/>
      <c r="X46" s="5"/>
      <c r="Y46" s="5"/>
      <c r="Z46" s="5"/>
      <c r="AA46" s="5">
        <v>3</v>
      </c>
      <c r="AB46" s="6"/>
      <c r="AC46" s="6"/>
      <c r="AD46" s="6"/>
      <c r="AE46" s="6"/>
      <c r="AF46" s="5">
        <v>3</v>
      </c>
      <c r="AG46" s="6"/>
      <c r="AH46" s="6"/>
      <c r="AI46" s="6"/>
      <c r="AJ46" s="6"/>
      <c r="AK46" s="5">
        <v>3</v>
      </c>
      <c r="AL46" s="6"/>
      <c r="AM46" s="6"/>
      <c r="AN46" s="6"/>
      <c r="AO46" s="6"/>
      <c r="AP46" s="5">
        <v>12</v>
      </c>
      <c r="AQ46" s="5" t="s">
        <v>146</v>
      </c>
      <c r="AR46" s="5" t="s">
        <v>167</v>
      </c>
      <c r="AS46" s="6"/>
      <c r="AT46" s="61"/>
      <c r="AU46" s="66"/>
      <c r="AV46" s="67"/>
      <c r="AW46" s="70"/>
      <c r="AX46" s="71"/>
      <c r="AY46" s="70"/>
      <c r="AZ46" s="71"/>
      <c r="BA46" s="70"/>
      <c r="BB46" s="71"/>
      <c r="BC46" s="70"/>
      <c r="BD46" s="71"/>
      <c r="BE46" s="72"/>
      <c r="BF46" s="73"/>
      <c r="BG46" s="72"/>
      <c r="BH46" s="73"/>
      <c r="BI46" s="72"/>
      <c r="BJ46" s="73"/>
      <c r="BK46" s="72"/>
      <c r="BL46" s="73"/>
      <c r="BM46" s="72"/>
      <c r="BN46" s="73"/>
      <c r="BO46" s="72"/>
      <c r="BP46" s="73"/>
      <c r="BQ46" s="70"/>
      <c r="BR46" s="71"/>
      <c r="BS46" s="118"/>
      <c r="BT46" s="118"/>
      <c r="BU46" s="71"/>
      <c r="BW46" s="70"/>
      <c r="BX46" s="71"/>
      <c r="BY46" s="118"/>
      <c r="BZ46" s="118"/>
      <c r="CA46" s="118"/>
      <c r="CB46" s="118"/>
      <c r="CC46" s="118"/>
      <c r="CD46" s="118"/>
      <c r="CE46" s="118"/>
      <c r="CF46" s="118"/>
      <c r="CG46" s="118"/>
      <c r="CH46" s="118"/>
      <c r="CI46" s="118"/>
      <c r="CJ46" s="118"/>
      <c r="CK46" s="71"/>
    </row>
    <row r="47" spans="1:89" ht="210.75" hidden="1" thickBot="1" x14ac:dyDescent="0.3">
      <c r="A47" s="117" t="s">
        <v>131</v>
      </c>
      <c r="B47" s="5" t="s">
        <v>168</v>
      </c>
      <c r="C47" s="5">
        <v>20230045</v>
      </c>
      <c r="D47" s="5" t="s">
        <v>169</v>
      </c>
      <c r="E47" s="6"/>
      <c r="F47" s="6"/>
      <c r="G47" s="6"/>
      <c r="H47" s="6"/>
      <c r="I47" s="6"/>
      <c r="J47" s="6"/>
      <c r="K47" s="6"/>
      <c r="L47" s="6"/>
      <c r="M47" s="6"/>
      <c r="N47" s="6"/>
      <c r="O47" s="6"/>
      <c r="P47" s="7" t="s">
        <v>55</v>
      </c>
      <c r="Q47" s="6" t="s">
        <v>48</v>
      </c>
      <c r="R47" s="83" t="s">
        <v>78</v>
      </c>
      <c r="S47" s="6"/>
      <c r="T47" s="6"/>
      <c r="U47" s="6" t="s">
        <v>50</v>
      </c>
      <c r="V47" s="5">
        <v>3</v>
      </c>
      <c r="W47" s="5"/>
      <c r="X47" s="5"/>
      <c r="Y47" s="5"/>
      <c r="Z47" s="5"/>
      <c r="AA47" s="5">
        <v>3</v>
      </c>
      <c r="AB47" s="6"/>
      <c r="AC47" s="6"/>
      <c r="AD47" s="6"/>
      <c r="AE47" s="6"/>
      <c r="AF47" s="5">
        <v>3</v>
      </c>
      <c r="AG47" s="6"/>
      <c r="AH47" s="6"/>
      <c r="AI47" s="6"/>
      <c r="AJ47" s="6"/>
      <c r="AK47" s="5">
        <v>3</v>
      </c>
      <c r="AL47" s="6"/>
      <c r="AM47" s="6"/>
      <c r="AN47" s="6"/>
      <c r="AO47" s="6"/>
      <c r="AP47" s="5">
        <v>12</v>
      </c>
      <c r="AQ47" s="5" t="s">
        <v>146</v>
      </c>
      <c r="AR47" s="5" t="s">
        <v>167</v>
      </c>
      <c r="AS47" s="6"/>
      <c r="AT47" s="61"/>
      <c r="AU47" s="66"/>
      <c r="AV47" s="67"/>
      <c r="AW47" s="70"/>
      <c r="AX47" s="71"/>
      <c r="AY47" s="70"/>
      <c r="AZ47" s="71"/>
      <c r="BA47" s="70"/>
      <c r="BB47" s="71"/>
      <c r="BC47" s="70"/>
      <c r="BD47" s="71"/>
      <c r="BE47" s="72"/>
      <c r="BF47" s="73"/>
      <c r="BG47" s="72"/>
      <c r="BH47" s="73"/>
      <c r="BI47" s="72"/>
      <c r="BJ47" s="73"/>
      <c r="BK47" s="72"/>
      <c r="BL47" s="73"/>
      <c r="BM47" s="72"/>
      <c r="BN47" s="73"/>
      <c r="BO47" s="72"/>
      <c r="BP47" s="73"/>
      <c r="BQ47" s="70"/>
      <c r="BR47" s="71"/>
      <c r="BS47" s="118"/>
      <c r="BT47" s="118"/>
      <c r="BU47" s="71"/>
      <c r="BW47" s="70"/>
      <c r="BX47" s="71"/>
      <c r="BY47" s="118"/>
      <c r="BZ47" s="118"/>
      <c r="CA47" s="118"/>
      <c r="CB47" s="118"/>
      <c r="CC47" s="118"/>
      <c r="CD47" s="118"/>
      <c r="CE47" s="118"/>
      <c r="CF47" s="118"/>
      <c r="CG47" s="118"/>
      <c r="CH47" s="118"/>
      <c r="CI47" s="118"/>
      <c r="CJ47" s="118"/>
      <c r="CK47" s="71"/>
    </row>
    <row r="48" spans="1:89" ht="225.75" hidden="1" thickBot="1" x14ac:dyDescent="0.3">
      <c r="A48" s="117" t="s">
        <v>131</v>
      </c>
      <c r="B48" s="5" t="s">
        <v>170</v>
      </c>
      <c r="C48" s="5">
        <v>20230046</v>
      </c>
      <c r="D48" s="5" t="s">
        <v>171</v>
      </c>
      <c r="E48" s="6"/>
      <c r="F48" s="6"/>
      <c r="G48" s="6"/>
      <c r="H48" s="6"/>
      <c r="I48" s="6"/>
      <c r="J48" s="6"/>
      <c r="K48" s="6"/>
      <c r="L48" s="6"/>
      <c r="M48" s="6"/>
      <c r="N48" s="6"/>
      <c r="O48" s="6"/>
      <c r="P48" s="5" t="s">
        <v>142</v>
      </c>
      <c r="Q48" s="6" t="s">
        <v>48</v>
      </c>
      <c r="R48" s="83">
        <v>12.4</v>
      </c>
      <c r="S48" s="6"/>
      <c r="T48" s="6"/>
      <c r="U48" s="6" t="s">
        <v>50</v>
      </c>
      <c r="V48" s="5">
        <v>12.548999999999999</v>
      </c>
      <c r="W48" s="5"/>
      <c r="X48" s="5"/>
      <c r="Y48" s="5"/>
      <c r="Z48" s="5"/>
      <c r="AA48" s="5" t="s">
        <v>78</v>
      </c>
      <c r="AB48" s="6"/>
      <c r="AC48" s="6"/>
      <c r="AD48" s="6"/>
      <c r="AE48" s="6"/>
      <c r="AF48" s="5" t="s">
        <v>78</v>
      </c>
      <c r="AG48" s="6"/>
      <c r="AH48" s="6"/>
      <c r="AI48" s="6"/>
      <c r="AJ48" s="6"/>
      <c r="AK48" s="5">
        <v>13</v>
      </c>
      <c r="AL48" s="6"/>
      <c r="AM48" s="6"/>
      <c r="AN48" s="6"/>
      <c r="AO48" s="6"/>
      <c r="AP48" s="5">
        <v>13</v>
      </c>
      <c r="AQ48" s="5" t="s">
        <v>139</v>
      </c>
      <c r="AR48" s="5" t="s">
        <v>172</v>
      </c>
      <c r="AS48" s="6"/>
      <c r="AT48" s="61"/>
      <c r="AU48" s="66"/>
      <c r="AV48" s="67"/>
      <c r="AW48" s="70"/>
      <c r="AX48" s="71"/>
      <c r="AY48" s="70"/>
      <c r="AZ48" s="71"/>
      <c r="BA48" s="70"/>
      <c r="BB48" s="71"/>
      <c r="BC48" s="70"/>
      <c r="BD48" s="71"/>
      <c r="BE48" s="72"/>
      <c r="BF48" s="73"/>
      <c r="BG48" s="72"/>
      <c r="BH48" s="73"/>
      <c r="BI48" s="72"/>
      <c r="BJ48" s="73"/>
      <c r="BK48" s="72"/>
      <c r="BL48" s="73"/>
      <c r="BM48" s="72"/>
      <c r="BN48" s="73"/>
      <c r="BO48" s="72"/>
      <c r="BP48" s="73"/>
      <c r="BQ48" s="70"/>
      <c r="BR48" s="71"/>
      <c r="BS48" s="118"/>
      <c r="BT48" s="118"/>
      <c r="BU48" s="71"/>
      <c r="BW48" s="70"/>
      <c r="BX48" s="71"/>
      <c r="BY48" s="118"/>
      <c r="BZ48" s="118"/>
      <c r="CA48" s="118"/>
      <c r="CB48" s="118"/>
      <c r="CC48" s="118"/>
      <c r="CD48" s="118"/>
      <c r="CE48" s="118"/>
      <c r="CF48" s="118"/>
      <c r="CG48" s="118"/>
      <c r="CH48" s="118"/>
      <c r="CI48" s="118"/>
      <c r="CJ48" s="118"/>
      <c r="CK48" s="71"/>
    </row>
    <row r="49" spans="1:89" ht="225.75" hidden="1" thickBot="1" x14ac:dyDescent="0.3">
      <c r="A49" s="117" t="s">
        <v>131</v>
      </c>
      <c r="B49" s="5" t="s">
        <v>170</v>
      </c>
      <c r="C49" s="5">
        <v>20230047</v>
      </c>
      <c r="D49" s="5" t="s">
        <v>173</v>
      </c>
      <c r="E49" s="6"/>
      <c r="F49" s="6"/>
      <c r="G49" s="6"/>
      <c r="H49" s="6"/>
      <c r="I49" s="6"/>
      <c r="J49" s="6"/>
      <c r="K49" s="6"/>
      <c r="L49" s="6"/>
      <c r="M49" s="6"/>
      <c r="N49" s="6"/>
      <c r="O49" s="6"/>
      <c r="P49" s="5" t="s">
        <v>55</v>
      </c>
      <c r="Q49" s="6" t="s">
        <v>48</v>
      </c>
      <c r="R49" s="83" t="s">
        <v>78</v>
      </c>
      <c r="S49" s="6"/>
      <c r="T49" s="6"/>
      <c r="U49" s="6" t="s">
        <v>50</v>
      </c>
      <c r="V49" s="5">
        <v>150</v>
      </c>
      <c r="W49" s="5"/>
      <c r="X49" s="5"/>
      <c r="Y49" s="5"/>
      <c r="Z49" s="5"/>
      <c r="AA49" s="5">
        <v>155</v>
      </c>
      <c r="AB49" s="6"/>
      <c r="AC49" s="6"/>
      <c r="AD49" s="6"/>
      <c r="AE49" s="6"/>
      <c r="AF49" s="5">
        <v>160</v>
      </c>
      <c r="AG49" s="6"/>
      <c r="AH49" s="6"/>
      <c r="AI49" s="6"/>
      <c r="AJ49" s="6"/>
      <c r="AK49" s="5">
        <v>170</v>
      </c>
      <c r="AL49" s="6"/>
      <c r="AM49" s="6"/>
      <c r="AN49" s="6"/>
      <c r="AO49" s="6"/>
      <c r="AP49" s="5">
        <v>635</v>
      </c>
      <c r="AQ49" s="5" t="s">
        <v>139</v>
      </c>
      <c r="AR49" s="5" t="s">
        <v>172</v>
      </c>
      <c r="AS49" s="6"/>
      <c r="AT49" s="61"/>
      <c r="AU49" s="66"/>
      <c r="AV49" s="67"/>
      <c r="AW49" s="70"/>
      <c r="AX49" s="71"/>
      <c r="AY49" s="70"/>
      <c r="AZ49" s="71"/>
      <c r="BA49" s="70"/>
      <c r="BB49" s="71"/>
      <c r="BC49" s="70"/>
      <c r="BD49" s="71"/>
      <c r="BE49" s="72"/>
      <c r="BF49" s="73"/>
      <c r="BG49" s="72"/>
      <c r="BH49" s="73"/>
      <c r="BI49" s="72"/>
      <c r="BJ49" s="73"/>
      <c r="BK49" s="72"/>
      <c r="BL49" s="73"/>
      <c r="BM49" s="72"/>
      <c r="BN49" s="73"/>
      <c r="BO49" s="72"/>
      <c r="BP49" s="73"/>
      <c r="BQ49" s="70"/>
      <c r="BR49" s="71"/>
      <c r="BS49" s="118"/>
      <c r="BT49" s="118"/>
      <c r="BU49" s="71"/>
      <c r="BW49" s="70"/>
      <c r="BX49" s="71"/>
      <c r="BY49" s="118"/>
      <c r="BZ49" s="118"/>
      <c r="CA49" s="118"/>
      <c r="CB49" s="118"/>
      <c r="CC49" s="118"/>
      <c r="CD49" s="118"/>
      <c r="CE49" s="118"/>
      <c r="CF49" s="118"/>
      <c r="CG49" s="118"/>
      <c r="CH49" s="118"/>
      <c r="CI49" s="118"/>
      <c r="CJ49" s="118"/>
      <c r="CK49" s="71"/>
    </row>
    <row r="50" spans="1:89" ht="150.75" hidden="1" thickBot="1" x14ac:dyDescent="0.3">
      <c r="A50" s="117" t="s">
        <v>131</v>
      </c>
      <c r="B50" s="5" t="s">
        <v>174</v>
      </c>
      <c r="C50" s="5">
        <v>20230048</v>
      </c>
      <c r="D50" s="5" t="s">
        <v>175</v>
      </c>
      <c r="E50" s="6"/>
      <c r="F50" s="6"/>
      <c r="G50" s="6"/>
      <c r="H50" s="6"/>
      <c r="I50" s="6"/>
      <c r="J50" s="6"/>
      <c r="K50" s="6"/>
      <c r="L50" s="6"/>
      <c r="M50" s="6"/>
      <c r="N50" s="6"/>
      <c r="O50" s="6"/>
      <c r="P50" s="7" t="s">
        <v>47</v>
      </c>
      <c r="Q50" s="6" t="s">
        <v>48</v>
      </c>
      <c r="R50" s="83">
        <v>0</v>
      </c>
      <c r="S50" s="6"/>
      <c r="T50" s="6"/>
      <c r="U50" s="6" t="s">
        <v>50</v>
      </c>
      <c r="V50" s="14">
        <v>100</v>
      </c>
      <c r="W50" s="14"/>
      <c r="X50" s="14"/>
      <c r="Y50" s="14"/>
      <c r="Z50" s="14"/>
      <c r="AA50" s="14">
        <v>100</v>
      </c>
      <c r="AB50" s="6"/>
      <c r="AC50" s="6"/>
      <c r="AD50" s="6"/>
      <c r="AE50" s="6"/>
      <c r="AF50" s="14">
        <v>100</v>
      </c>
      <c r="AG50" s="6"/>
      <c r="AH50" s="6"/>
      <c r="AI50" s="6"/>
      <c r="AJ50" s="6"/>
      <c r="AK50" s="14">
        <v>100</v>
      </c>
      <c r="AL50" s="6"/>
      <c r="AM50" s="6"/>
      <c r="AN50" s="6"/>
      <c r="AO50" s="6"/>
      <c r="AP50" s="14">
        <v>100</v>
      </c>
      <c r="AQ50" s="14" t="s">
        <v>146</v>
      </c>
      <c r="AR50" s="14" t="s">
        <v>172</v>
      </c>
      <c r="AS50" s="6"/>
      <c r="AT50" s="61"/>
      <c r="AU50" s="66"/>
      <c r="AV50" s="67"/>
      <c r="AW50" s="70"/>
      <c r="AX50" s="71"/>
      <c r="AY50" s="70"/>
      <c r="AZ50" s="71"/>
      <c r="BA50" s="70"/>
      <c r="BB50" s="71"/>
      <c r="BC50" s="70"/>
      <c r="BD50" s="71"/>
      <c r="BE50" s="72"/>
      <c r="BF50" s="73"/>
      <c r="BG50" s="72"/>
      <c r="BH50" s="73"/>
      <c r="BI50" s="72"/>
      <c r="BJ50" s="73"/>
      <c r="BK50" s="72"/>
      <c r="BL50" s="73"/>
      <c r="BM50" s="72"/>
      <c r="BN50" s="73"/>
      <c r="BO50" s="72"/>
      <c r="BP50" s="73"/>
      <c r="BQ50" s="70"/>
      <c r="BR50" s="71"/>
      <c r="BS50" s="118"/>
      <c r="BT50" s="118"/>
      <c r="BU50" s="71"/>
      <c r="BW50" s="70"/>
      <c r="BX50" s="71"/>
      <c r="BY50" s="118"/>
      <c r="BZ50" s="118"/>
      <c r="CA50" s="118"/>
      <c r="CB50" s="118"/>
      <c r="CC50" s="118"/>
      <c r="CD50" s="118"/>
      <c r="CE50" s="118"/>
      <c r="CF50" s="118"/>
      <c r="CG50" s="118"/>
      <c r="CH50" s="118"/>
      <c r="CI50" s="118"/>
      <c r="CJ50" s="118"/>
      <c r="CK50" s="71"/>
    </row>
    <row r="51" spans="1:89" ht="120.75" hidden="1" thickBot="1" x14ac:dyDescent="0.3">
      <c r="A51" s="117" t="s">
        <v>131</v>
      </c>
      <c r="B51" s="5" t="s">
        <v>176</v>
      </c>
      <c r="C51" s="5">
        <v>20230049</v>
      </c>
      <c r="D51" s="5" t="s">
        <v>177</v>
      </c>
      <c r="E51" s="6"/>
      <c r="F51" s="6"/>
      <c r="G51" s="6"/>
      <c r="H51" s="6"/>
      <c r="I51" s="6"/>
      <c r="J51" s="6"/>
      <c r="K51" s="6"/>
      <c r="L51" s="6"/>
      <c r="M51" s="6"/>
      <c r="N51" s="6"/>
      <c r="O51" s="6"/>
      <c r="P51" s="7" t="s">
        <v>47</v>
      </c>
      <c r="Q51" s="6" t="s">
        <v>48</v>
      </c>
      <c r="R51" s="83">
        <v>0</v>
      </c>
      <c r="S51" s="6"/>
      <c r="T51" s="6"/>
      <c r="U51" s="6" t="s">
        <v>50</v>
      </c>
      <c r="V51" s="5">
        <v>50</v>
      </c>
      <c r="W51" s="5"/>
      <c r="X51" s="5"/>
      <c r="Y51" s="5"/>
      <c r="Z51" s="5"/>
      <c r="AA51" s="5">
        <v>100</v>
      </c>
      <c r="AB51" s="6"/>
      <c r="AC51" s="6"/>
      <c r="AD51" s="6"/>
      <c r="AE51" s="6"/>
      <c r="AF51" s="5" t="s">
        <v>78</v>
      </c>
      <c r="AG51" s="6"/>
      <c r="AH51" s="6"/>
      <c r="AI51" s="6"/>
      <c r="AJ51" s="6"/>
      <c r="AK51" s="5" t="s">
        <v>78</v>
      </c>
      <c r="AL51" s="6"/>
      <c r="AM51" s="6"/>
      <c r="AN51" s="6"/>
      <c r="AO51" s="6"/>
      <c r="AP51" s="14">
        <v>100</v>
      </c>
      <c r="AQ51" s="5" t="s">
        <v>146</v>
      </c>
      <c r="AR51" s="5" t="s">
        <v>178</v>
      </c>
      <c r="AS51" s="6"/>
      <c r="AT51" s="61"/>
      <c r="AU51" s="66"/>
      <c r="AV51" s="67"/>
      <c r="AW51" s="70"/>
      <c r="AX51" s="71"/>
      <c r="AY51" s="70"/>
      <c r="AZ51" s="71"/>
      <c r="BA51" s="70"/>
      <c r="BB51" s="71"/>
      <c r="BC51" s="70"/>
      <c r="BD51" s="71"/>
      <c r="BE51" s="72"/>
      <c r="BF51" s="73"/>
      <c r="BG51" s="72"/>
      <c r="BH51" s="73"/>
      <c r="BI51" s="72"/>
      <c r="BJ51" s="73"/>
      <c r="BK51" s="72"/>
      <c r="BL51" s="73"/>
      <c r="BM51" s="72"/>
      <c r="BN51" s="73"/>
      <c r="BO51" s="72"/>
      <c r="BP51" s="73"/>
      <c r="BQ51" s="70"/>
      <c r="BR51" s="71"/>
      <c r="BS51" s="118"/>
      <c r="BT51" s="118"/>
      <c r="BU51" s="71"/>
      <c r="BW51" s="70"/>
      <c r="BX51" s="71"/>
      <c r="BY51" s="118"/>
      <c r="BZ51" s="118"/>
      <c r="CA51" s="118"/>
      <c r="CB51" s="118"/>
      <c r="CC51" s="118"/>
      <c r="CD51" s="118"/>
      <c r="CE51" s="118"/>
      <c r="CF51" s="118"/>
      <c r="CG51" s="118"/>
      <c r="CH51" s="118"/>
      <c r="CI51" s="118"/>
      <c r="CJ51" s="118"/>
      <c r="CK51" s="71"/>
    </row>
    <row r="52" spans="1:89" ht="120.75" hidden="1" thickBot="1" x14ac:dyDescent="0.3">
      <c r="A52" s="117" t="s">
        <v>131</v>
      </c>
      <c r="B52" s="5" t="s">
        <v>176</v>
      </c>
      <c r="C52" s="5">
        <v>20230050</v>
      </c>
      <c r="D52" s="5" t="s">
        <v>179</v>
      </c>
      <c r="E52" s="6"/>
      <c r="F52" s="6"/>
      <c r="G52" s="6"/>
      <c r="H52" s="6"/>
      <c r="I52" s="6"/>
      <c r="J52" s="6"/>
      <c r="K52" s="6"/>
      <c r="L52" s="6"/>
      <c r="M52" s="6"/>
      <c r="N52" s="6"/>
      <c r="O52" s="6"/>
      <c r="P52" s="7" t="s">
        <v>47</v>
      </c>
      <c r="Q52" s="6" t="s">
        <v>48</v>
      </c>
      <c r="R52" s="83">
        <v>0</v>
      </c>
      <c r="S52" s="6"/>
      <c r="T52" s="6"/>
      <c r="U52" s="6" t="s">
        <v>50</v>
      </c>
      <c r="V52" s="5">
        <v>10</v>
      </c>
      <c r="W52" s="5"/>
      <c r="X52" s="5"/>
      <c r="Y52" s="5"/>
      <c r="Z52" s="5"/>
      <c r="AA52" s="5">
        <v>100</v>
      </c>
      <c r="AB52" s="6"/>
      <c r="AC52" s="6"/>
      <c r="AD52" s="6"/>
      <c r="AE52" s="6"/>
      <c r="AF52" s="5" t="s">
        <v>78</v>
      </c>
      <c r="AG52" s="6"/>
      <c r="AH52" s="6"/>
      <c r="AI52" s="6"/>
      <c r="AJ52" s="6"/>
      <c r="AK52" s="5" t="s">
        <v>78</v>
      </c>
      <c r="AL52" s="6"/>
      <c r="AM52" s="6"/>
      <c r="AN52" s="6"/>
      <c r="AO52" s="6"/>
      <c r="AP52" s="14">
        <v>100</v>
      </c>
      <c r="AQ52" s="5" t="s">
        <v>146</v>
      </c>
      <c r="AR52" s="5" t="s">
        <v>178</v>
      </c>
      <c r="AS52" s="6"/>
      <c r="AT52" s="61"/>
      <c r="AU52" s="66"/>
      <c r="AV52" s="67"/>
      <c r="AW52" s="70"/>
      <c r="AX52" s="71"/>
      <c r="AY52" s="70"/>
      <c r="AZ52" s="71"/>
      <c r="BA52" s="70"/>
      <c r="BB52" s="71"/>
      <c r="BC52" s="70"/>
      <c r="BD52" s="71"/>
      <c r="BE52" s="72"/>
      <c r="BF52" s="73"/>
      <c r="BG52" s="72"/>
      <c r="BH52" s="73"/>
      <c r="BI52" s="72"/>
      <c r="BJ52" s="73"/>
      <c r="BK52" s="72"/>
      <c r="BL52" s="73"/>
      <c r="BM52" s="72"/>
      <c r="BN52" s="73"/>
      <c r="BO52" s="72"/>
      <c r="BP52" s="73"/>
      <c r="BQ52" s="70"/>
      <c r="BR52" s="71"/>
      <c r="BS52" s="118"/>
      <c r="BT52" s="118"/>
      <c r="BU52" s="71"/>
      <c r="BW52" s="70"/>
      <c r="BX52" s="71"/>
      <c r="BY52" s="118"/>
      <c r="BZ52" s="118"/>
      <c r="CA52" s="118"/>
      <c r="CB52" s="118"/>
      <c r="CC52" s="118"/>
      <c r="CD52" s="118"/>
      <c r="CE52" s="118"/>
      <c r="CF52" s="118"/>
      <c r="CG52" s="118"/>
      <c r="CH52" s="118"/>
      <c r="CI52" s="118"/>
      <c r="CJ52" s="118"/>
      <c r="CK52" s="71"/>
    </row>
    <row r="53" spans="1:89" ht="120.75" hidden="1" thickBot="1" x14ac:dyDescent="0.3">
      <c r="A53" s="117" t="s">
        <v>131</v>
      </c>
      <c r="B53" s="5" t="s">
        <v>176</v>
      </c>
      <c r="C53" s="5">
        <v>20230051</v>
      </c>
      <c r="D53" s="5" t="s">
        <v>180</v>
      </c>
      <c r="E53" s="6"/>
      <c r="F53" s="6"/>
      <c r="G53" s="6"/>
      <c r="H53" s="6"/>
      <c r="I53" s="6"/>
      <c r="J53" s="6"/>
      <c r="K53" s="6"/>
      <c r="L53" s="6"/>
      <c r="M53" s="6"/>
      <c r="N53" s="6"/>
      <c r="O53" s="6"/>
      <c r="P53" s="7" t="s">
        <v>47</v>
      </c>
      <c r="Q53" s="6" t="s">
        <v>48</v>
      </c>
      <c r="R53" s="83">
        <v>0</v>
      </c>
      <c r="S53" s="6"/>
      <c r="T53" s="6"/>
      <c r="U53" s="6" t="s">
        <v>50</v>
      </c>
      <c r="V53" s="5">
        <v>30</v>
      </c>
      <c r="W53" s="5"/>
      <c r="X53" s="5"/>
      <c r="Y53" s="5"/>
      <c r="Z53" s="5"/>
      <c r="AA53" s="5">
        <v>100</v>
      </c>
      <c r="AB53" s="6"/>
      <c r="AC53" s="6"/>
      <c r="AD53" s="6"/>
      <c r="AE53" s="6"/>
      <c r="AF53" s="5" t="s">
        <v>78</v>
      </c>
      <c r="AG53" s="6"/>
      <c r="AH53" s="6"/>
      <c r="AI53" s="6"/>
      <c r="AJ53" s="6"/>
      <c r="AK53" s="5" t="s">
        <v>78</v>
      </c>
      <c r="AL53" s="6"/>
      <c r="AM53" s="6"/>
      <c r="AN53" s="6"/>
      <c r="AO53" s="6"/>
      <c r="AP53" s="14">
        <v>100</v>
      </c>
      <c r="AQ53" s="5" t="s">
        <v>146</v>
      </c>
      <c r="AR53" s="5" t="s">
        <v>178</v>
      </c>
      <c r="AS53" s="6"/>
      <c r="AT53" s="61"/>
      <c r="AU53" s="66"/>
      <c r="AV53" s="67"/>
      <c r="AW53" s="70"/>
      <c r="AX53" s="71"/>
      <c r="AY53" s="70"/>
      <c r="AZ53" s="71"/>
      <c r="BA53" s="70"/>
      <c r="BB53" s="71"/>
      <c r="BC53" s="70"/>
      <c r="BD53" s="71"/>
      <c r="BE53" s="72"/>
      <c r="BF53" s="73"/>
      <c r="BG53" s="72"/>
      <c r="BH53" s="73"/>
      <c r="BI53" s="72"/>
      <c r="BJ53" s="73"/>
      <c r="BK53" s="72"/>
      <c r="BL53" s="73"/>
      <c r="BM53" s="72"/>
      <c r="BN53" s="73"/>
      <c r="BO53" s="72"/>
      <c r="BP53" s="73"/>
      <c r="BQ53" s="70"/>
      <c r="BR53" s="71"/>
      <c r="BS53" s="118"/>
      <c r="BT53" s="118"/>
      <c r="BU53" s="71"/>
      <c r="BW53" s="70"/>
      <c r="BX53" s="71"/>
      <c r="BY53" s="118"/>
      <c r="BZ53" s="118"/>
      <c r="CA53" s="118"/>
      <c r="CB53" s="118"/>
      <c r="CC53" s="118"/>
      <c r="CD53" s="118"/>
      <c r="CE53" s="118"/>
      <c r="CF53" s="118"/>
      <c r="CG53" s="118"/>
      <c r="CH53" s="118"/>
      <c r="CI53" s="118"/>
      <c r="CJ53" s="118"/>
      <c r="CK53" s="71"/>
    </row>
    <row r="54" spans="1:89" ht="180.75" hidden="1" thickBot="1" x14ac:dyDescent="0.3">
      <c r="A54" s="117" t="s">
        <v>131</v>
      </c>
      <c r="B54" s="5" t="s">
        <v>181</v>
      </c>
      <c r="C54" s="5">
        <v>20230052</v>
      </c>
      <c r="D54" s="5" t="s">
        <v>182</v>
      </c>
      <c r="E54" s="6"/>
      <c r="F54" s="6"/>
      <c r="G54" s="6"/>
      <c r="H54" s="6"/>
      <c r="I54" s="6"/>
      <c r="J54" s="6"/>
      <c r="K54" s="6"/>
      <c r="L54" s="6"/>
      <c r="M54" s="6"/>
      <c r="N54" s="6"/>
      <c r="O54" s="6"/>
      <c r="P54" s="7" t="s">
        <v>55</v>
      </c>
      <c r="Q54" s="6" t="s">
        <v>48</v>
      </c>
      <c r="R54" s="83" t="s">
        <v>49</v>
      </c>
      <c r="S54" s="6"/>
      <c r="T54" s="6"/>
      <c r="U54" s="6" t="s">
        <v>50</v>
      </c>
      <c r="V54" s="5">
        <v>3</v>
      </c>
      <c r="W54" s="5"/>
      <c r="X54" s="5"/>
      <c r="Y54" s="5"/>
      <c r="Z54" s="5"/>
      <c r="AA54" s="5">
        <v>3</v>
      </c>
      <c r="AB54" s="6"/>
      <c r="AC54" s="6"/>
      <c r="AD54" s="6"/>
      <c r="AE54" s="6"/>
      <c r="AF54" s="5">
        <v>3</v>
      </c>
      <c r="AG54" s="6"/>
      <c r="AH54" s="6"/>
      <c r="AI54" s="6"/>
      <c r="AJ54" s="6"/>
      <c r="AK54" s="5">
        <v>3</v>
      </c>
      <c r="AL54" s="6"/>
      <c r="AM54" s="6"/>
      <c r="AN54" s="6"/>
      <c r="AO54" s="6"/>
      <c r="AP54" s="6">
        <v>12</v>
      </c>
      <c r="AQ54" s="5" t="s">
        <v>146</v>
      </c>
      <c r="AR54" s="5" t="s">
        <v>167</v>
      </c>
      <c r="AS54" s="6"/>
      <c r="AT54" s="61"/>
      <c r="AU54" s="66"/>
      <c r="AV54" s="67"/>
      <c r="AW54" s="70"/>
      <c r="AX54" s="71"/>
      <c r="AY54" s="70"/>
      <c r="AZ54" s="71"/>
      <c r="BA54" s="70"/>
      <c r="BB54" s="71"/>
      <c r="BC54" s="70"/>
      <c r="BD54" s="71"/>
      <c r="BE54" s="72"/>
      <c r="BF54" s="73"/>
      <c r="BG54" s="72"/>
      <c r="BH54" s="73"/>
      <c r="BI54" s="72"/>
      <c r="BJ54" s="73"/>
      <c r="BK54" s="72"/>
      <c r="BL54" s="73"/>
      <c r="BM54" s="72"/>
      <c r="BN54" s="73"/>
      <c r="BO54" s="72"/>
      <c r="BP54" s="73"/>
      <c r="BQ54" s="70"/>
      <c r="BR54" s="71"/>
      <c r="BS54" s="118"/>
      <c r="BT54" s="118"/>
      <c r="BU54" s="71"/>
      <c r="BW54" s="70"/>
      <c r="BX54" s="71"/>
      <c r="BY54" s="118"/>
      <c r="BZ54" s="118"/>
      <c r="CA54" s="118"/>
      <c r="CB54" s="118"/>
      <c r="CC54" s="118"/>
      <c r="CD54" s="118"/>
      <c r="CE54" s="118"/>
      <c r="CF54" s="118"/>
      <c r="CG54" s="118"/>
      <c r="CH54" s="118"/>
      <c r="CI54" s="118"/>
      <c r="CJ54" s="118"/>
      <c r="CK54" s="71"/>
    </row>
    <row r="55" spans="1:89" ht="105.75" hidden="1" thickBot="1" x14ac:dyDescent="0.3">
      <c r="A55" s="117" t="s">
        <v>131</v>
      </c>
      <c r="B55" s="5" t="s">
        <v>183</v>
      </c>
      <c r="C55" s="5">
        <v>20230053</v>
      </c>
      <c r="D55" s="5" t="s">
        <v>184</v>
      </c>
      <c r="E55" s="6"/>
      <c r="F55" s="6"/>
      <c r="G55" s="6"/>
      <c r="H55" s="6"/>
      <c r="I55" s="6"/>
      <c r="J55" s="6"/>
      <c r="K55" s="6"/>
      <c r="L55" s="6"/>
      <c r="M55" s="6"/>
      <c r="N55" s="6"/>
      <c r="O55" s="6"/>
      <c r="P55" s="7" t="s">
        <v>55</v>
      </c>
      <c r="Q55" s="6" t="s">
        <v>48</v>
      </c>
      <c r="R55" s="83">
        <v>5</v>
      </c>
      <c r="S55" s="6"/>
      <c r="T55" s="6"/>
      <c r="U55" s="6" t="s">
        <v>50</v>
      </c>
      <c r="V55" s="5">
        <v>6</v>
      </c>
      <c r="W55" s="5"/>
      <c r="X55" s="5"/>
      <c r="Y55" s="5"/>
      <c r="Z55" s="5"/>
      <c r="AA55" s="5">
        <v>8</v>
      </c>
      <c r="AB55" s="6"/>
      <c r="AC55" s="6"/>
      <c r="AD55" s="6"/>
      <c r="AE55" s="6"/>
      <c r="AF55" s="5">
        <v>8</v>
      </c>
      <c r="AG55" s="6"/>
      <c r="AH55" s="6"/>
      <c r="AI55" s="6"/>
      <c r="AJ55" s="6"/>
      <c r="AK55" s="5">
        <v>8</v>
      </c>
      <c r="AL55" s="6"/>
      <c r="AM55" s="6"/>
      <c r="AN55" s="6"/>
      <c r="AO55" s="6"/>
      <c r="AP55" s="5">
        <v>20</v>
      </c>
      <c r="AQ55" s="5" t="s">
        <v>139</v>
      </c>
      <c r="AR55" s="5" t="s">
        <v>185</v>
      </c>
      <c r="AS55" s="6"/>
      <c r="AT55" s="61"/>
      <c r="AU55" s="66"/>
      <c r="AV55" s="67"/>
      <c r="AW55" s="70"/>
      <c r="AX55" s="71"/>
      <c r="AY55" s="70"/>
      <c r="AZ55" s="71"/>
      <c r="BA55" s="70"/>
      <c r="BB55" s="71"/>
      <c r="BC55" s="70"/>
      <c r="BD55" s="71"/>
      <c r="BE55" s="72"/>
      <c r="BF55" s="73"/>
      <c r="BG55" s="72"/>
      <c r="BH55" s="73"/>
      <c r="BI55" s="72"/>
      <c r="BJ55" s="73"/>
      <c r="BK55" s="72"/>
      <c r="BL55" s="73"/>
      <c r="BM55" s="72"/>
      <c r="BN55" s="73"/>
      <c r="BO55" s="72"/>
      <c r="BP55" s="73"/>
      <c r="BQ55" s="70"/>
      <c r="BR55" s="71"/>
      <c r="BS55" s="118"/>
      <c r="BT55" s="118"/>
      <c r="BU55" s="71"/>
      <c r="BW55" s="70"/>
      <c r="BX55" s="71"/>
      <c r="BY55" s="118"/>
      <c r="BZ55" s="118"/>
      <c r="CA55" s="118"/>
      <c r="CB55" s="118"/>
      <c r="CC55" s="118"/>
      <c r="CD55" s="118"/>
      <c r="CE55" s="118"/>
      <c r="CF55" s="118"/>
      <c r="CG55" s="118"/>
      <c r="CH55" s="118"/>
      <c r="CI55" s="118"/>
      <c r="CJ55" s="118"/>
      <c r="CK55" s="71"/>
    </row>
    <row r="56" spans="1:89" ht="105.75" hidden="1" thickBot="1" x14ac:dyDescent="0.3">
      <c r="A56" s="117" t="s">
        <v>131</v>
      </c>
      <c r="B56" s="5" t="s">
        <v>186</v>
      </c>
      <c r="C56" s="5">
        <v>20230054</v>
      </c>
      <c r="D56" s="5" t="s">
        <v>187</v>
      </c>
      <c r="E56" s="6"/>
      <c r="F56" s="6"/>
      <c r="G56" s="6"/>
      <c r="H56" s="6"/>
      <c r="I56" s="6"/>
      <c r="J56" s="6"/>
      <c r="K56" s="6"/>
      <c r="L56" s="6"/>
      <c r="M56" s="6"/>
      <c r="N56" s="6"/>
      <c r="O56" s="6"/>
      <c r="P56" s="7" t="s">
        <v>55</v>
      </c>
      <c r="Q56" s="6" t="s">
        <v>48</v>
      </c>
      <c r="R56" s="83">
        <v>10</v>
      </c>
      <c r="S56" s="6"/>
      <c r="T56" s="6"/>
      <c r="U56" s="6" t="s">
        <v>50</v>
      </c>
      <c r="V56" s="5">
        <v>6</v>
      </c>
      <c r="W56" s="5"/>
      <c r="X56" s="5"/>
      <c r="Y56" s="5"/>
      <c r="Z56" s="5"/>
      <c r="AA56" s="5">
        <v>8</v>
      </c>
      <c r="AB56" s="6"/>
      <c r="AC56" s="6"/>
      <c r="AD56" s="6"/>
      <c r="AE56" s="6"/>
      <c r="AF56" s="5">
        <v>10</v>
      </c>
      <c r="AG56" s="6"/>
      <c r="AH56" s="6"/>
      <c r="AI56" s="6"/>
      <c r="AJ56" s="6"/>
      <c r="AK56" s="5">
        <v>10</v>
      </c>
      <c r="AL56" s="6"/>
      <c r="AM56" s="6"/>
      <c r="AN56" s="6"/>
      <c r="AO56" s="6"/>
      <c r="AP56" s="5">
        <v>34</v>
      </c>
      <c r="AQ56" s="5" t="s">
        <v>139</v>
      </c>
      <c r="AR56" s="5" t="s">
        <v>185</v>
      </c>
      <c r="AS56" s="6"/>
      <c r="AT56" s="61"/>
      <c r="AU56" s="66"/>
      <c r="AV56" s="67"/>
      <c r="AW56" s="70"/>
      <c r="AX56" s="71"/>
      <c r="AY56" s="70"/>
      <c r="AZ56" s="71"/>
      <c r="BA56" s="70"/>
      <c r="BB56" s="71"/>
      <c r="BC56" s="70"/>
      <c r="BD56" s="71"/>
      <c r="BE56" s="72"/>
      <c r="BF56" s="73"/>
      <c r="BG56" s="72"/>
      <c r="BH56" s="73"/>
      <c r="BI56" s="72"/>
      <c r="BJ56" s="73"/>
      <c r="BK56" s="72"/>
      <c r="BL56" s="73"/>
      <c r="BM56" s="72"/>
      <c r="BN56" s="73"/>
      <c r="BO56" s="72"/>
      <c r="BP56" s="73"/>
      <c r="BQ56" s="70"/>
      <c r="BR56" s="71"/>
      <c r="BS56" s="118"/>
      <c r="BT56" s="118"/>
      <c r="BU56" s="71"/>
      <c r="BW56" s="70"/>
      <c r="BX56" s="71"/>
      <c r="BY56" s="118"/>
      <c r="BZ56" s="118"/>
      <c r="CA56" s="118"/>
      <c r="CB56" s="118"/>
      <c r="CC56" s="118"/>
      <c r="CD56" s="118"/>
      <c r="CE56" s="118"/>
      <c r="CF56" s="118"/>
      <c r="CG56" s="118"/>
      <c r="CH56" s="118"/>
      <c r="CI56" s="118"/>
      <c r="CJ56" s="118"/>
      <c r="CK56" s="71"/>
    </row>
    <row r="57" spans="1:89" ht="150.75" hidden="1" thickBot="1" x14ac:dyDescent="0.3">
      <c r="A57" s="117" t="s">
        <v>131</v>
      </c>
      <c r="B57" s="5" t="s">
        <v>188</v>
      </c>
      <c r="C57" s="5">
        <v>20230055</v>
      </c>
      <c r="D57" s="5" t="s">
        <v>189</v>
      </c>
      <c r="E57" s="6"/>
      <c r="F57" s="6"/>
      <c r="G57" s="6"/>
      <c r="H57" s="6"/>
      <c r="I57" s="6"/>
      <c r="J57" s="6"/>
      <c r="K57" s="6"/>
      <c r="L57" s="6"/>
      <c r="M57" s="6"/>
      <c r="N57" s="6"/>
      <c r="O57" s="6"/>
      <c r="P57" s="18" t="s">
        <v>55</v>
      </c>
      <c r="Q57" s="6" t="s">
        <v>48</v>
      </c>
      <c r="R57" s="83">
        <v>0</v>
      </c>
      <c r="S57" s="6"/>
      <c r="T57" s="6"/>
      <c r="U57" s="6" t="s">
        <v>50</v>
      </c>
      <c r="V57" s="5">
        <v>2</v>
      </c>
      <c r="W57" s="5"/>
      <c r="X57" s="5"/>
      <c r="Y57" s="5"/>
      <c r="Z57" s="5"/>
      <c r="AA57" s="5">
        <v>2</v>
      </c>
      <c r="AB57" s="6"/>
      <c r="AC57" s="6"/>
      <c r="AD57" s="6"/>
      <c r="AE57" s="6"/>
      <c r="AF57" s="5">
        <v>2</v>
      </c>
      <c r="AG57" s="6"/>
      <c r="AH57" s="6"/>
      <c r="AI57" s="6"/>
      <c r="AJ57" s="6"/>
      <c r="AK57" s="5">
        <v>2</v>
      </c>
      <c r="AL57" s="6"/>
      <c r="AM57" s="6"/>
      <c r="AN57" s="6"/>
      <c r="AO57" s="6"/>
      <c r="AP57" s="5">
        <v>8</v>
      </c>
      <c r="AQ57" s="5" t="s">
        <v>146</v>
      </c>
      <c r="AR57" s="5" t="s">
        <v>147</v>
      </c>
      <c r="AS57" s="6"/>
      <c r="AT57" s="61"/>
      <c r="AU57" s="66"/>
      <c r="AV57" s="67"/>
      <c r="AW57" s="70"/>
      <c r="AX57" s="71"/>
      <c r="AY57" s="70"/>
      <c r="AZ57" s="71"/>
      <c r="BA57" s="70"/>
      <c r="BB57" s="71"/>
      <c r="BC57" s="70"/>
      <c r="BD57" s="71"/>
      <c r="BE57" s="72"/>
      <c r="BF57" s="73"/>
      <c r="BG57" s="72"/>
      <c r="BH57" s="73"/>
      <c r="BI57" s="72"/>
      <c r="BJ57" s="73"/>
      <c r="BK57" s="72"/>
      <c r="BL57" s="73"/>
      <c r="BM57" s="72"/>
      <c r="BN57" s="73"/>
      <c r="BO57" s="72"/>
      <c r="BP57" s="73"/>
      <c r="BQ57" s="70"/>
      <c r="BR57" s="71"/>
      <c r="BS57" s="118"/>
      <c r="BT57" s="118"/>
      <c r="BU57" s="71"/>
      <c r="BW57" s="70"/>
      <c r="BX57" s="71"/>
      <c r="BY57" s="118"/>
      <c r="BZ57" s="118"/>
      <c r="CA57" s="118"/>
      <c r="CB57" s="118"/>
      <c r="CC57" s="118"/>
      <c r="CD57" s="118"/>
      <c r="CE57" s="118"/>
      <c r="CF57" s="118"/>
      <c r="CG57" s="118"/>
      <c r="CH57" s="118"/>
      <c r="CI57" s="118"/>
      <c r="CJ57" s="118"/>
      <c r="CK57" s="71"/>
    </row>
    <row r="58" spans="1:89" ht="135.75" hidden="1" thickBot="1" x14ac:dyDescent="0.3">
      <c r="A58" s="117" t="s">
        <v>131</v>
      </c>
      <c r="B58" s="5" t="s">
        <v>190</v>
      </c>
      <c r="C58" s="5">
        <v>20230056</v>
      </c>
      <c r="D58" s="5" t="s">
        <v>191</v>
      </c>
      <c r="E58" s="6"/>
      <c r="F58" s="6"/>
      <c r="G58" s="6"/>
      <c r="H58" s="6"/>
      <c r="I58" s="6"/>
      <c r="J58" s="6"/>
      <c r="K58" s="6"/>
      <c r="L58" s="6"/>
      <c r="M58" s="6"/>
      <c r="N58" s="6"/>
      <c r="O58" s="6"/>
      <c r="P58" s="18" t="s">
        <v>47</v>
      </c>
      <c r="Q58" s="6" t="s">
        <v>48</v>
      </c>
      <c r="R58" s="83">
        <v>0</v>
      </c>
      <c r="S58" s="6"/>
      <c r="T58" s="6"/>
      <c r="U58" s="6" t="s">
        <v>50</v>
      </c>
      <c r="V58" s="5">
        <v>10</v>
      </c>
      <c r="W58" s="5"/>
      <c r="X58" s="5"/>
      <c r="Y58" s="5"/>
      <c r="Z58" s="5"/>
      <c r="AA58" s="5">
        <v>25</v>
      </c>
      <c r="AB58" s="6"/>
      <c r="AC58" s="6"/>
      <c r="AD58" s="6"/>
      <c r="AE58" s="6"/>
      <c r="AF58" s="5">
        <v>35</v>
      </c>
      <c r="AG58" s="6"/>
      <c r="AH58" s="6"/>
      <c r="AI58" s="6"/>
      <c r="AJ58" s="6"/>
      <c r="AK58" s="5">
        <v>30</v>
      </c>
      <c r="AL58" s="6"/>
      <c r="AM58" s="6"/>
      <c r="AN58" s="6"/>
      <c r="AO58" s="6"/>
      <c r="AP58" s="5">
        <v>100</v>
      </c>
      <c r="AQ58" s="5" t="s">
        <v>146</v>
      </c>
      <c r="AR58" s="5" t="s">
        <v>185</v>
      </c>
      <c r="AS58" s="6"/>
      <c r="AT58" s="61"/>
      <c r="AU58" s="66"/>
      <c r="AV58" s="67"/>
      <c r="AW58" s="70"/>
      <c r="AX58" s="71"/>
      <c r="AY58" s="70"/>
      <c r="AZ58" s="71"/>
      <c r="BA58" s="70"/>
      <c r="BB58" s="71"/>
      <c r="BC58" s="70"/>
      <c r="BD58" s="71"/>
      <c r="BE58" s="72"/>
      <c r="BF58" s="73"/>
      <c r="BG58" s="72"/>
      <c r="BH58" s="73"/>
      <c r="BI58" s="72"/>
      <c r="BJ58" s="73"/>
      <c r="BK58" s="72"/>
      <c r="BL58" s="73"/>
      <c r="BM58" s="72"/>
      <c r="BN58" s="73"/>
      <c r="BO58" s="72"/>
      <c r="BP58" s="73"/>
      <c r="BQ58" s="70"/>
      <c r="BR58" s="71"/>
      <c r="BS58" s="118"/>
      <c r="BT58" s="118"/>
      <c r="BU58" s="71"/>
      <c r="BW58" s="70"/>
      <c r="BX58" s="71"/>
      <c r="BY58" s="118"/>
      <c r="BZ58" s="118"/>
      <c r="CA58" s="118"/>
      <c r="CB58" s="118"/>
      <c r="CC58" s="118"/>
      <c r="CD58" s="118"/>
      <c r="CE58" s="118"/>
      <c r="CF58" s="118"/>
      <c r="CG58" s="118"/>
      <c r="CH58" s="118"/>
      <c r="CI58" s="118"/>
      <c r="CJ58" s="118"/>
      <c r="CK58" s="71"/>
    </row>
    <row r="59" spans="1:89" ht="165.75" hidden="1" thickBot="1" x14ac:dyDescent="0.3">
      <c r="A59" s="117" t="s">
        <v>131</v>
      </c>
      <c r="B59" s="5" t="s">
        <v>192</v>
      </c>
      <c r="C59" s="5">
        <v>20230057</v>
      </c>
      <c r="D59" s="5" t="s">
        <v>193</v>
      </c>
      <c r="E59" s="6"/>
      <c r="F59" s="6"/>
      <c r="G59" s="6"/>
      <c r="H59" s="6"/>
      <c r="I59" s="6"/>
      <c r="J59" s="6"/>
      <c r="K59" s="6"/>
      <c r="L59" s="6"/>
      <c r="M59" s="6"/>
      <c r="N59" s="6"/>
      <c r="O59" s="6"/>
      <c r="P59" s="18" t="s">
        <v>55</v>
      </c>
      <c r="Q59" s="6" t="s">
        <v>48</v>
      </c>
      <c r="R59" s="83">
        <v>20</v>
      </c>
      <c r="S59" s="6"/>
      <c r="T59" s="6"/>
      <c r="U59" s="6" t="s">
        <v>50</v>
      </c>
      <c r="V59" s="5">
        <v>25</v>
      </c>
      <c r="W59" s="5"/>
      <c r="X59" s="5"/>
      <c r="Y59" s="5"/>
      <c r="Z59" s="5"/>
      <c r="AA59" s="5">
        <v>25</v>
      </c>
      <c r="AB59" s="6"/>
      <c r="AC59" s="6"/>
      <c r="AD59" s="6"/>
      <c r="AE59" s="6"/>
      <c r="AF59" s="5">
        <v>25</v>
      </c>
      <c r="AG59" s="6"/>
      <c r="AH59" s="6"/>
      <c r="AI59" s="6"/>
      <c r="AJ59" s="6"/>
      <c r="AK59" s="5">
        <v>25</v>
      </c>
      <c r="AL59" s="6"/>
      <c r="AM59" s="6"/>
      <c r="AN59" s="6"/>
      <c r="AO59" s="6"/>
      <c r="AP59" s="5">
        <v>100</v>
      </c>
      <c r="AQ59" s="5" t="s">
        <v>146</v>
      </c>
      <c r="AR59" s="5" t="s">
        <v>185</v>
      </c>
      <c r="AS59" s="6"/>
      <c r="AT59" s="61"/>
      <c r="AU59" s="66"/>
      <c r="AV59" s="67"/>
      <c r="AW59" s="70"/>
      <c r="AX59" s="71"/>
      <c r="AY59" s="70"/>
      <c r="AZ59" s="71"/>
      <c r="BA59" s="70"/>
      <c r="BB59" s="71"/>
      <c r="BC59" s="70"/>
      <c r="BD59" s="71"/>
      <c r="BE59" s="72"/>
      <c r="BF59" s="73"/>
      <c r="BG59" s="72"/>
      <c r="BH59" s="73"/>
      <c r="BI59" s="72"/>
      <c r="BJ59" s="73"/>
      <c r="BK59" s="72"/>
      <c r="BL59" s="73"/>
      <c r="BM59" s="72"/>
      <c r="BN59" s="73"/>
      <c r="BO59" s="72"/>
      <c r="BP59" s="73"/>
      <c r="BQ59" s="70"/>
      <c r="BR59" s="71"/>
      <c r="BS59" s="118"/>
      <c r="BT59" s="118"/>
      <c r="BU59" s="71"/>
      <c r="BW59" s="70"/>
      <c r="BX59" s="71"/>
      <c r="BY59" s="118"/>
      <c r="BZ59" s="118"/>
      <c r="CA59" s="118"/>
      <c r="CB59" s="118"/>
      <c r="CC59" s="118"/>
      <c r="CD59" s="118"/>
      <c r="CE59" s="118"/>
      <c r="CF59" s="118"/>
      <c r="CG59" s="118"/>
      <c r="CH59" s="118"/>
      <c r="CI59" s="118"/>
      <c r="CJ59" s="118"/>
      <c r="CK59" s="71"/>
    </row>
    <row r="60" spans="1:89" ht="165.75" hidden="1" thickBot="1" x14ac:dyDescent="0.3">
      <c r="A60" s="117" t="s">
        <v>131</v>
      </c>
      <c r="B60" s="6" t="s">
        <v>194</v>
      </c>
      <c r="C60" s="5">
        <v>20230058</v>
      </c>
      <c r="D60" s="5" t="s">
        <v>195</v>
      </c>
      <c r="E60" s="6"/>
      <c r="F60" s="6"/>
      <c r="G60" s="6"/>
      <c r="H60" s="6"/>
      <c r="I60" s="6"/>
      <c r="J60" s="6"/>
      <c r="K60" s="6"/>
      <c r="L60" s="6"/>
      <c r="M60" s="6"/>
      <c r="N60" s="6"/>
      <c r="O60" s="6"/>
      <c r="P60" s="7" t="s">
        <v>55</v>
      </c>
      <c r="Q60" s="6" t="s">
        <v>48</v>
      </c>
      <c r="R60" s="85">
        <v>3.07</v>
      </c>
      <c r="S60" s="6"/>
      <c r="T60" s="6"/>
      <c r="U60" s="6" t="s">
        <v>50</v>
      </c>
      <c r="V60" s="6">
        <v>2.7549999999999999</v>
      </c>
      <c r="W60" s="6"/>
      <c r="X60" s="6"/>
      <c r="Y60" s="6"/>
      <c r="Z60" s="6"/>
      <c r="AA60" s="6">
        <v>3.03</v>
      </c>
      <c r="AB60" s="6"/>
      <c r="AC60" s="6"/>
      <c r="AD60" s="6"/>
      <c r="AE60" s="6"/>
      <c r="AF60" s="6">
        <v>3.33</v>
      </c>
      <c r="AG60" s="6"/>
      <c r="AH60" s="6"/>
      <c r="AI60" s="6"/>
      <c r="AJ60" s="6"/>
      <c r="AK60" s="6">
        <v>3.66</v>
      </c>
      <c r="AL60" s="6"/>
      <c r="AM60" s="6"/>
      <c r="AN60" s="6"/>
      <c r="AO60" s="6"/>
      <c r="AP60" s="6">
        <v>3.66</v>
      </c>
      <c r="AQ60" s="6" t="s">
        <v>139</v>
      </c>
      <c r="AR60" s="6" t="s">
        <v>140</v>
      </c>
      <c r="AS60" s="6"/>
      <c r="AT60" s="61"/>
      <c r="AU60" s="66"/>
      <c r="AV60" s="67"/>
      <c r="AW60" s="70"/>
      <c r="AX60" s="71"/>
      <c r="AY60" s="70"/>
      <c r="AZ60" s="71"/>
      <c r="BA60" s="70"/>
      <c r="BB60" s="71"/>
      <c r="BC60" s="70"/>
      <c r="BD60" s="71"/>
      <c r="BE60" s="72"/>
      <c r="BF60" s="73"/>
      <c r="BG60" s="72"/>
      <c r="BH60" s="73"/>
      <c r="BI60" s="72"/>
      <c r="BJ60" s="73"/>
      <c r="BK60" s="72"/>
      <c r="BL60" s="73"/>
      <c r="BM60" s="72"/>
      <c r="BN60" s="73"/>
      <c r="BO60" s="72"/>
      <c r="BP60" s="73"/>
      <c r="BQ60" s="70"/>
      <c r="BR60" s="71"/>
      <c r="BS60" s="118"/>
      <c r="BT60" s="118"/>
      <c r="BU60" s="71"/>
      <c r="BW60" s="70"/>
      <c r="BX60" s="71"/>
      <c r="BY60" s="118"/>
      <c r="BZ60" s="118"/>
      <c r="CA60" s="118"/>
      <c r="CB60" s="118"/>
      <c r="CC60" s="118"/>
      <c r="CD60" s="118"/>
      <c r="CE60" s="118"/>
      <c r="CF60" s="118"/>
      <c r="CG60" s="118"/>
      <c r="CH60" s="118"/>
      <c r="CI60" s="118"/>
      <c r="CJ60" s="118"/>
      <c r="CK60" s="71"/>
    </row>
    <row r="61" spans="1:89" ht="165.75" hidden="1" thickBot="1" x14ac:dyDescent="0.3">
      <c r="A61" s="117" t="s">
        <v>131</v>
      </c>
      <c r="B61" s="5" t="s">
        <v>196</v>
      </c>
      <c r="C61" s="5">
        <v>20230059</v>
      </c>
      <c r="D61" s="5" t="s">
        <v>197</v>
      </c>
      <c r="E61" s="6"/>
      <c r="F61" s="6"/>
      <c r="G61" s="6"/>
      <c r="H61" s="6"/>
      <c r="I61" s="6"/>
      <c r="J61" s="6"/>
      <c r="K61" s="6"/>
      <c r="L61" s="6"/>
      <c r="M61" s="6"/>
      <c r="N61" s="6"/>
      <c r="O61" s="6"/>
      <c r="P61" s="7" t="s">
        <v>47</v>
      </c>
      <c r="Q61" s="6" t="s">
        <v>48</v>
      </c>
      <c r="R61" s="98">
        <v>0.01</v>
      </c>
      <c r="S61" s="6"/>
      <c r="T61" s="6"/>
      <c r="U61" s="6" t="s">
        <v>50</v>
      </c>
      <c r="V61" s="10">
        <v>0.02</v>
      </c>
      <c r="W61" s="10"/>
      <c r="X61" s="10"/>
      <c r="Y61" s="10"/>
      <c r="Z61" s="10"/>
      <c r="AA61" s="10">
        <v>0.02</v>
      </c>
      <c r="AB61" s="6"/>
      <c r="AC61" s="6"/>
      <c r="AD61" s="6"/>
      <c r="AE61" s="6"/>
      <c r="AF61" s="10">
        <v>0.02</v>
      </c>
      <c r="AG61" s="6"/>
      <c r="AH61" s="6"/>
      <c r="AI61" s="6"/>
      <c r="AJ61" s="6"/>
      <c r="AK61" s="10">
        <v>0.02</v>
      </c>
      <c r="AL61" s="6"/>
      <c r="AM61" s="6"/>
      <c r="AN61" s="6"/>
      <c r="AO61" s="6"/>
      <c r="AP61" s="10">
        <v>0.08</v>
      </c>
      <c r="AQ61" s="6" t="s">
        <v>64</v>
      </c>
      <c r="AR61" s="5" t="s">
        <v>65</v>
      </c>
      <c r="AS61" s="6"/>
      <c r="AT61" s="61"/>
      <c r="AU61" s="66"/>
      <c r="AV61" s="67"/>
      <c r="AW61" s="70"/>
      <c r="AX61" s="71"/>
      <c r="AY61" s="70"/>
      <c r="AZ61" s="71"/>
      <c r="BA61" s="70"/>
      <c r="BB61" s="71"/>
      <c r="BC61" s="70"/>
      <c r="BD61" s="71"/>
      <c r="BE61" s="72"/>
      <c r="BF61" s="73"/>
      <c r="BG61" s="72"/>
      <c r="BH61" s="73"/>
      <c r="BI61" s="72"/>
      <c r="BJ61" s="73"/>
      <c r="BK61" s="72"/>
      <c r="BL61" s="73"/>
      <c r="BM61" s="72"/>
      <c r="BN61" s="73"/>
      <c r="BO61" s="72"/>
      <c r="BP61" s="73"/>
      <c r="BQ61" s="70"/>
      <c r="BR61" s="71"/>
      <c r="BS61" s="118"/>
      <c r="BT61" s="118"/>
      <c r="BU61" s="71"/>
      <c r="BW61" s="70"/>
      <c r="BX61" s="71"/>
      <c r="BY61" s="118"/>
      <c r="BZ61" s="118"/>
      <c r="CA61" s="118"/>
      <c r="CB61" s="118"/>
      <c r="CC61" s="118"/>
      <c r="CD61" s="118"/>
      <c r="CE61" s="118"/>
      <c r="CF61" s="118"/>
      <c r="CG61" s="118"/>
      <c r="CH61" s="118"/>
      <c r="CI61" s="118"/>
      <c r="CJ61" s="118"/>
      <c r="CK61" s="71"/>
    </row>
    <row r="62" spans="1:89" ht="210.75" hidden="1" thickBot="1" x14ac:dyDescent="0.3">
      <c r="A62" s="117" t="s">
        <v>131</v>
      </c>
      <c r="B62" s="6" t="s">
        <v>198</v>
      </c>
      <c r="C62" s="5">
        <v>20230060</v>
      </c>
      <c r="D62" s="6" t="s">
        <v>199</v>
      </c>
      <c r="E62" s="6"/>
      <c r="F62" s="6"/>
      <c r="G62" s="6"/>
      <c r="H62" s="6"/>
      <c r="I62" s="6"/>
      <c r="J62" s="6"/>
      <c r="K62" s="6"/>
      <c r="L62" s="6"/>
      <c r="M62" s="6"/>
      <c r="N62" s="6"/>
      <c r="O62" s="6"/>
      <c r="P62" s="6" t="s">
        <v>81</v>
      </c>
      <c r="Q62" s="6" t="s">
        <v>48</v>
      </c>
      <c r="R62" s="85" t="s">
        <v>200</v>
      </c>
      <c r="S62" s="6"/>
      <c r="T62" s="6"/>
      <c r="U62" s="6" t="s">
        <v>50</v>
      </c>
      <c r="V62" s="6" t="s">
        <v>201</v>
      </c>
      <c r="W62" s="6"/>
      <c r="X62" s="6"/>
      <c r="Y62" s="6"/>
      <c r="Z62" s="6"/>
      <c r="AA62" s="6" t="s">
        <v>202</v>
      </c>
      <c r="AB62" s="6"/>
      <c r="AC62" s="6"/>
      <c r="AD62" s="6"/>
      <c r="AE62" s="6"/>
      <c r="AF62" s="6" t="s">
        <v>203</v>
      </c>
      <c r="AG62" s="6"/>
      <c r="AH62" s="6"/>
      <c r="AI62" s="6"/>
      <c r="AJ62" s="6"/>
      <c r="AK62" s="6" t="s">
        <v>204</v>
      </c>
      <c r="AL62" s="6"/>
      <c r="AM62" s="6"/>
      <c r="AN62" s="6"/>
      <c r="AO62" s="6"/>
      <c r="AP62" s="6" t="s">
        <v>205</v>
      </c>
      <c r="AQ62" s="5" t="s">
        <v>88</v>
      </c>
      <c r="AR62" s="5" t="s">
        <v>88</v>
      </c>
      <c r="AS62" s="6"/>
      <c r="AT62" s="61"/>
      <c r="AU62" s="66"/>
      <c r="AV62" s="67"/>
      <c r="AW62" s="70"/>
      <c r="AX62" s="71"/>
      <c r="AY62" s="70"/>
      <c r="AZ62" s="71"/>
      <c r="BA62" s="70"/>
      <c r="BB62" s="71"/>
      <c r="BC62" s="70"/>
      <c r="BD62" s="71"/>
      <c r="BE62" s="72"/>
      <c r="BF62" s="73"/>
      <c r="BG62" s="72"/>
      <c r="BH62" s="73"/>
      <c r="BI62" s="72"/>
      <c r="BJ62" s="73"/>
      <c r="BK62" s="72"/>
      <c r="BL62" s="73"/>
      <c r="BM62" s="72"/>
      <c r="BN62" s="73"/>
      <c r="BO62" s="72"/>
      <c r="BP62" s="73"/>
      <c r="BQ62" s="70"/>
      <c r="BR62" s="71"/>
      <c r="BS62" s="118"/>
      <c r="BT62" s="118"/>
      <c r="BU62" s="71"/>
      <c r="BW62" s="70"/>
      <c r="BX62" s="71"/>
      <c r="BY62" s="118"/>
      <c r="BZ62" s="118"/>
      <c r="CA62" s="118"/>
      <c r="CB62" s="118"/>
      <c r="CC62" s="118"/>
      <c r="CD62" s="118"/>
      <c r="CE62" s="118"/>
      <c r="CF62" s="118"/>
      <c r="CG62" s="118"/>
      <c r="CH62" s="118"/>
      <c r="CI62" s="118"/>
      <c r="CJ62" s="118"/>
      <c r="CK62" s="71"/>
    </row>
    <row r="63" spans="1:89" ht="165.75" hidden="1" thickBot="1" x14ac:dyDescent="0.3">
      <c r="A63" s="117" t="s">
        <v>131</v>
      </c>
      <c r="B63" s="6" t="s">
        <v>206</v>
      </c>
      <c r="C63" s="5">
        <v>20230061</v>
      </c>
      <c r="D63" s="6" t="s">
        <v>207</v>
      </c>
      <c r="E63" s="6"/>
      <c r="F63" s="6"/>
      <c r="G63" s="6"/>
      <c r="H63" s="6"/>
      <c r="I63" s="6"/>
      <c r="J63" s="6"/>
      <c r="K63" s="162"/>
      <c r="L63" s="162"/>
      <c r="M63" s="162"/>
      <c r="N63" s="162"/>
      <c r="O63" s="162"/>
      <c r="P63" s="59" t="s">
        <v>55</v>
      </c>
      <c r="Q63" s="162" t="s">
        <v>48</v>
      </c>
      <c r="R63" s="251">
        <v>2</v>
      </c>
      <c r="S63" s="162"/>
      <c r="T63" s="162"/>
      <c r="U63" s="162" t="s">
        <v>50</v>
      </c>
      <c r="V63" s="162">
        <v>3</v>
      </c>
      <c r="W63" s="162"/>
      <c r="X63" s="162"/>
      <c r="Y63" s="162"/>
      <c r="Z63" s="162"/>
      <c r="AA63" s="162">
        <v>3</v>
      </c>
      <c r="AB63" s="162"/>
      <c r="AC63" s="162"/>
      <c r="AD63" s="162"/>
      <c r="AE63" s="162"/>
      <c r="AF63" s="162">
        <v>3</v>
      </c>
      <c r="AG63" s="162"/>
      <c r="AH63" s="162"/>
      <c r="AI63" s="162"/>
      <c r="AJ63" s="162"/>
      <c r="AK63" s="162">
        <v>3</v>
      </c>
      <c r="AL63" s="162"/>
      <c r="AM63" s="162"/>
      <c r="AN63" s="162"/>
      <c r="AO63" s="162"/>
      <c r="AP63" s="162">
        <v>12</v>
      </c>
      <c r="AQ63" s="163" t="s">
        <v>146</v>
      </c>
      <c r="AR63" s="163" t="s">
        <v>208</v>
      </c>
      <c r="AS63" s="162"/>
      <c r="AT63" s="164"/>
      <c r="AU63" s="68"/>
      <c r="AV63" s="69"/>
      <c r="AW63" s="70"/>
      <c r="AX63" s="71"/>
      <c r="AY63" s="70"/>
      <c r="AZ63" s="71"/>
      <c r="BA63" s="70"/>
      <c r="BB63" s="71"/>
      <c r="BC63" s="70"/>
      <c r="BD63" s="71"/>
      <c r="BE63" s="74"/>
      <c r="BF63" s="75"/>
      <c r="BG63" s="74"/>
      <c r="BH63" s="75"/>
      <c r="BI63" s="74"/>
      <c r="BJ63" s="75"/>
      <c r="BK63" s="74"/>
      <c r="BL63" s="75"/>
      <c r="BM63" s="74"/>
      <c r="BN63" s="75"/>
      <c r="BO63" s="74"/>
      <c r="BP63" s="75"/>
      <c r="BQ63" s="70"/>
      <c r="BR63" s="71"/>
      <c r="BS63" s="118"/>
      <c r="BT63" s="118"/>
      <c r="BU63" s="71"/>
      <c r="BW63" s="70"/>
      <c r="BX63" s="71"/>
      <c r="BY63" s="118"/>
      <c r="BZ63" s="118"/>
      <c r="CA63" s="118"/>
      <c r="CB63" s="118"/>
      <c r="CC63" s="118"/>
      <c r="CD63" s="118"/>
      <c r="CE63" s="118"/>
      <c r="CF63" s="118"/>
      <c r="CG63" s="118"/>
      <c r="CH63" s="118"/>
      <c r="CI63" s="118"/>
      <c r="CJ63" s="118"/>
      <c r="CK63" s="71"/>
    </row>
    <row r="64" spans="1:89" s="52" customFormat="1" ht="201.75" customHeight="1" x14ac:dyDescent="0.25">
      <c r="A64" s="119" t="s">
        <v>131</v>
      </c>
      <c r="B64" s="45" t="s">
        <v>209</v>
      </c>
      <c r="C64" s="42">
        <v>20230062</v>
      </c>
      <c r="D64" s="45" t="s">
        <v>210</v>
      </c>
      <c r="E64" s="46" t="s">
        <v>803</v>
      </c>
      <c r="F64" s="47" t="s">
        <v>515</v>
      </c>
      <c r="G64" s="47" t="s">
        <v>516</v>
      </c>
      <c r="H64" s="48" t="s">
        <v>492</v>
      </c>
      <c r="I64" s="42" t="s">
        <v>490</v>
      </c>
      <c r="J64" s="160" t="s">
        <v>489</v>
      </c>
      <c r="K64" s="213" t="s">
        <v>493</v>
      </c>
      <c r="L64" s="214" t="s">
        <v>495</v>
      </c>
      <c r="M64" s="215" t="s">
        <v>494</v>
      </c>
      <c r="N64" s="215" t="s">
        <v>282</v>
      </c>
      <c r="O64" s="215" t="s">
        <v>517</v>
      </c>
      <c r="P64" s="216" t="s">
        <v>55</v>
      </c>
      <c r="Q64" s="215" t="s">
        <v>48</v>
      </c>
      <c r="R64" s="220">
        <v>106</v>
      </c>
      <c r="S64" s="217">
        <v>44926</v>
      </c>
      <c r="T64" s="218">
        <v>901738216</v>
      </c>
      <c r="U64" s="215" t="s">
        <v>50</v>
      </c>
      <c r="V64" s="219">
        <v>120</v>
      </c>
      <c r="W64" s="220"/>
      <c r="X64" s="220"/>
      <c r="Y64" s="220">
        <v>81</v>
      </c>
      <c r="Z64" s="220">
        <f>120-81</f>
        <v>39</v>
      </c>
      <c r="AA64" s="221">
        <v>140</v>
      </c>
      <c r="AB64" s="222"/>
      <c r="AC64" s="222">
        <v>20</v>
      </c>
      <c r="AD64" s="222">
        <v>84</v>
      </c>
      <c r="AE64" s="222">
        <v>140</v>
      </c>
      <c r="AF64" s="223">
        <v>160</v>
      </c>
      <c r="AG64" s="224"/>
      <c r="AH64" s="224"/>
      <c r="AI64" s="224"/>
      <c r="AJ64" s="224"/>
      <c r="AK64" s="223">
        <v>180</v>
      </c>
      <c r="AL64" s="224"/>
      <c r="AM64" s="224"/>
      <c r="AN64" s="224"/>
      <c r="AO64" s="224"/>
      <c r="AP64" s="223">
        <v>600</v>
      </c>
      <c r="AQ64" s="215" t="s">
        <v>211</v>
      </c>
      <c r="AR64" s="215" t="s">
        <v>212</v>
      </c>
      <c r="AS64" s="224" t="s">
        <v>507</v>
      </c>
      <c r="AT64" s="224" t="s">
        <v>507</v>
      </c>
      <c r="AU64" s="225" t="s">
        <v>572</v>
      </c>
      <c r="AV64" s="226">
        <v>2</v>
      </c>
      <c r="AW64" s="225" t="s">
        <v>550</v>
      </c>
      <c r="AX64" s="226">
        <v>3</v>
      </c>
      <c r="AY64" s="225" t="s">
        <v>551</v>
      </c>
      <c r="AZ64" s="226">
        <v>7</v>
      </c>
      <c r="BA64" s="225" t="s">
        <v>552</v>
      </c>
      <c r="BB64" s="226">
        <v>8</v>
      </c>
      <c r="BC64" s="225" t="s">
        <v>553</v>
      </c>
      <c r="BD64" s="226">
        <v>9</v>
      </c>
      <c r="BE64" s="225" t="s">
        <v>563</v>
      </c>
      <c r="BF64" s="226">
        <v>9</v>
      </c>
      <c r="BG64" s="225" t="s">
        <v>555</v>
      </c>
      <c r="BH64" s="226">
        <v>81</v>
      </c>
      <c r="BI64" s="225" t="s">
        <v>554</v>
      </c>
      <c r="BJ64" s="226">
        <v>81</v>
      </c>
      <c r="BK64" s="225" t="s">
        <v>646</v>
      </c>
      <c r="BL64" s="226">
        <f>81+16</f>
        <v>97</v>
      </c>
      <c r="BM64" s="227" t="s">
        <v>682</v>
      </c>
      <c r="BN64" s="228">
        <v>97</v>
      </c>
      <c r="BO64" s="227" t="s">
        <v>693</v>
      </c>
      <c r="BP64" s="228">
        <f>97+19+10</f>
        <v>126</v>
      </c>
      <c r="BQ64" s="225" t="s">
        <v>707</v>
      </c>
      <c r="BR64" s="229">
        <f>71+9+16+19+1+10</f>
        <v>126</v>
      </c>
      <c r="BS64" s="230">
        <v>126</v>
      </c>
      <c r="BT64" s="135">
        <f>BS64/Tabla1[[#This Row],[Meta 2023*]]</f>
        <v>1.05</v>
      </c>
      <c r="BU64" s="231">
        <f>BS64/Tabla1[[#This Row],[T3 2023]]</f>
        <v>1.5555555555555556</v>
      </c>
      <c r="BV64" s="232"/>
      <c r="BW64" s="275" t="s">
        <v>725</v>
      </c>
      <c r="BX64" s="276">
        <v>0</v>
      </c>
      <c r="BY64" s="275" t="s">
        <v>740</v>
      </c>
      <c r="BZ64" s="276">
        <v>0</v>
      </c>
      <c r="CA64" s="277" t="s">
        <v>752</v>
      </c>
      <c r="CB64" s="276">
        <v>0</v>
      </c>
      <c r="CC64" s="277" t="s">
        <v>764</v>
      </c>
      <c r="CD64" s="276">
        <v>0</v>
      </c>
      <c r="CE64" s="277" t="s">
        <v>776</v>
      </c>
      <c r="CF64" s="276">
        <v>0</v>
      </c>
      <c r="CG64" s="277" t="s">
        <v>789</v>
      </c>
      <c r="CH64" s="276">
        <f>(15+25)-5</f>
        <v>35</v>
      </c>
      <c r="CI64" s="230">
        <v>35</v>
      </c>
      <c r="CJ64" s="135">
        <f>CH64/Tabla1[[#This Row],[T4 2024*]]</f>
        <v>0.25</v>
      </c>
      <c r="CK64" s="257">
        <f>35/Tabla1[[#This Row],[T2 2024*]]</f>
        <v>1.75</v>
      </c>
    </row>
    <row r="65" spans="1:89" ht="105" hidden="1" x14ac:dyDescent="0.25">
      <c r="A65" s="120" t="s">
        <v>131</v>
      </c>
      <c r="B65" s="36" t="s">
        <v>183</v>
      </c>
      <c r="C65" s="33">
        <v>20230063</v>
      </c>
      <c r="D65" s="33" t="s">
        <v>184</v>
      </c>
      <c r="E65" s="6"/>
      <c r="F65" s="6"/>
      <c r="G65" s="6"/>
      <c r="H65" s="6"/>
      <c r="I65" s="6"/>
      <c r="J65" s="61"/>
      <c r="K65" s="233"/>
      <c r="L65" s="6"/>
      <c r="M65" s="6"/>
      <c r="N65" s="6"/>
      <c r="O65" s="6"/>
      <c r="P65" s="7" t="s">
        <v>55</v>
      </c>
      <c r="Q65" s="6" t="s">
        <v>48</v>
      </c>
      <c r="R65" s="83">
        <v>5</v>
      </c>
      <c r="S65" s="6"/>
      <c r="T65" s="6"/>
      <c r="U65" s="6" t="s">
        <v>50</v>
      </c>
      <c r="V65" s="5">
        <v>6</v>
      </c>
      <c r="W65" s="5"/>
      <c r="X65" s="5"/>
      <c r="Y65" s="5"/>
      <c r="Z65" s="5"/>
      <c r="AA65" s="31">
        <v>8</v>
      </c>
      <c r="AB65" s="6"/>
      <c r="AC65" s="6"/>
      <c r="AD65" s="6"/>
      <c r="AE65" s="6"/>
      <c r="AF65" s="31">
        <v>8</v>
      </c>
      <c r="AG65" s="6"/>
      <c r="AH65" s="6"/>
      <c r="AI65" s="6"/>
      <c r="AJ65" s="6"/>
      <c r="AK65" s="31">
        <v>8</v>
      </c>
      <c r="AL65" s="6"/>
      <c r="AM65" s="6"/>
      <c r="AN65" s="6"/>
      <c r="AO65" s="6"/>
      <c r="AP65" s="31">
        <v>20</v>
      </c>
      <c r="AQ65" s="5" t="s">
        <v>139</v>
      </c>
      <c r="AR65" s="5" t="s">
        <v>185</v>
      </c>
      <c r="AS65" s="6"/>
      <c r="AT65" s="6" t="s">
        <v>507</v>
      </c>
      <c r="AU65" s="7"/>
      <c r="AV65" s="7"/>
      <c r="AW65" s="157"/>
      <c r="AX65" s="157"/>
      <c r="AY65" s="157"/>
      <c r="AZ65" s="157"/>
      <c r="BA65" s="157"/>
      <c r="BB65" s="157"/>
      <c r="BC65" s="157"/>
      <c r="BD65" s="157"/>
      <c r="BE65" s="157"/>
      <c r="BF65" s="157"/>
      <c r="BG65" s="157"/>
      <c r="BH65" s="157"/>
      <c r="BI65" s="157"/>
      <c r="BJ65" s="157"/>
      <c r="BK65" s="157"/>
      <c r="BL65" s="157"/>
      <c r="BM65" s="157"/>
      <c r="BN65" s="157"/>
      <c r="BO65" s="157"/>
      <c r="BP65" s="157"/>
      <c r="BQ65" s="157"/>
      <c r="BR65" s="186"/>
      <c r="BS65" s="141"/>
      <c r="BT65" s="132"/>
      <c r="BU65" s="141"/>
      <c r="BV65" s="157"/>
      <c r="BW65" s="141"/>
      <c r="BX65" s="141"/>
      <c r="BY65" s="141"/>
      <c r="BZ65" s="141"/>
      <c r="CA65" s="141"/>
      <c r="CB65" s="141"/>
      <c r="CC65" s="141"/>
      <c r="CD65" s="141"/>
      <c r="CE65" s="141"/>
      <c r="CF65" s="141"/>
      <c r="CG65" s="141"/>
      <c r="CH65" s="141"/>
      <c r="CI65" s="141"/>
      <c r="CJ65" s="136">
        <f>CI65/Tabla1[[#This Row],[Meta 2024*]]</f>
        <v>0</v>
      </c>
      <c r="CK65" s="101"/>
    </row>
    <row r="66" spans="1:89" ht="150" hidden="1" x14ac:dyDescent="0.25">
      <c r="A66" s="120" t="s">
        <v>131</v>
      </c>
      <c r="B66" s="36" t="s">
        <v>213</v>
      </c>
      <c r="C66" s="33">
        <v>20230064</v>
      </c>
      <c r="D66" s="32" t="s">
        <v>214</v>
      </c>
      <c r="E66" s="6"/>
      <c r="F66" s="6"/>
      <c r="G66" s="6"/>
      <c r="H66" s="6"/>
      <c r="I66" s="6"/>
      <c r="J66" s="61"/>
      <c r="K66" s="233"/>
      <c r="L66" s="6"/>
      <c r="M66" s="6"/>
      <c r="N66" s="6"/>
      <c r="O66" s="6"/>
      <c r="P66" s="7" t="s">
        <v>55</v>
      </c>
      <c r="Q66" s="6" t="s">
        <v>48</v>
      </c>
      <c r="R66" s="85">
        <v>24</v>
      </c>
      <c r="S66" s="6"/>
      <c r="T66" s="6"/>
      <c r="U66" s="6" t="s">
        <v>50</v>
      </c>
      <c r="V66" s="6">
        <v>36</v>
      </c>
      <c r="W66" s="6"/>
      <c r="X66" s="6"/>
      <c r="Y66" s="6"/>
      <c r="Z66" s="6"/>
      <c r="AA66" s="31">
        <v>36</v>
      </c>
      <c r="AB66" s="6"/>
      <c r="AC66" s="6"/>
      <c r="AD66" s="6"/>
      <c r="AE66" s="6"/>
      <c r="AF66" s="31">
        <v>36</v>
      </c>
      <c r="AG66" s="6"/>
      <c r="AH66" s="6"/>
      <c r="AI66" s="6"/>
      <c r="AJ66" s="6"/>
      <c r="AK66" s="31">
        <v>36</v>
      </c>
      <c r="AL66" s="6"/>
      <c r="AM66" s="6"/>
      <c r="AN66" s="6"/>
      <c r="AO66" s="6"/>
      <c r="AP66" s="31">
        <v>144</v>
      </c>
      <c r="AQ66" s="6" t="s">
        <v>146</v>
      </c>
      <c r="AR66" s="6" t="s">
        <v>208</v>
      </c>
      <c r="AS66" s="6"/>
      <c r="AT66" s="6" t="s">
        <v>507</v>
      </c>
      <c r="AU66" s="7"/>
      <c r="AV66" s="7"/>
      <c r="AW66" s="157"/>
      <c r="AX66" s="157"/>
      <c r="AY66" s="157"/>
      <c r="AZ66" s="157"/>
      <c r="BA66" s="157"/>
      <c r="BB66" s="157"/>
      <c r="BC66" s="157"/>
      <c r="BD66" s="157"/>
      <c r="BE66" s="157"/>
      <c r="BF66" s="157"/>
      <c r="BG66" s="157"/>
      <c r="BH66" s="157"/>
      <c r="BI66" s="157"/>
      <c r="BJ66" s="157"/>
      <c r="BK66" s="157"/>
      <c r="BL66" s="157"/>
      <c r="BM66" s="157"/>
      <c r="BN66" s="157"/>
      <c r="BO66" s="157"/>
      <c r="BP66" s="157"/>
      <c r="BQ66" s="157"/>
      <c r="BR66" s="186"/>
      <c r="BS66" s="141"/>
      <c r="BT66" s="132"/>
      <c r="BU66" s="141"/>
      <c r="BV66" s="157"/>
      <c r="BW66" s="141"/>
      <c r="BX66" s="141"/>
      <c r="BY66" s="141"/>
      <c r="BZ66" s="141"/>
      <c r="CA66" s="141"/>
      <c r="CB66" s="141"/>
      <c r="CC66" s="141"/>
      <c r="CD66" s="141"/>
      <c r="CE66" s="141"/>
      <c r="CF66" s="141"/>
      <c r="CG66" s="141"/>
      <c r="CH66" s="141"/>
      <c r="CI66" s="141"/>
      <c r="CJ66" s="136">
        <f>CI66/Tabla1[[#This Row],[Meta 2024*]]</f>
        <v>0</v>
      </c>
      <c r="CK66" s="101"/>
    </row>
    <row r="67" spans="1:89" ht="165" hidden="1" x14ac:dyDescent="0.25">
      <c r="A67" s="120" t="s">
        <v>131</v>
      </c>
      <c r="B67" s="35" t="s">
        <v>215</v>
      </c>
      <c r="C67" s="33">
        <v>20230065</v>
      </c>
      <c r="D67" s="32" t="s">
        <v>216</v>
      </c>
      <c r="E67" s="6"/>
      <c r="F67" s="6"/>
      <c r="G67" s="6"/>
      <c r="H67" s="6"/>
      <c r="I67" s="6"/>
      <c r="J67" s="61"/>
      <c r="K67" s="233"/>
      <c r="L67" s="6"/>
      <c r="M67" s="6"/>
      <c r="N67" s="6"/>
      <c r="O67" s="6"/>
      <c r="P67" s="7" t="s">
        <v>55</v>
      </c>
      <c r="Q67" s="6" t="s">
        <v>48</v>
      </c>
      <c r="R67" s="85">
        <v>210</v>
      </c>
      <c r="S67" s="6"/>
      <c r="T67" s="6"/>
      <c r="U67" s="6" t="s">
        <v>50</v>
      </c>
      <c r="V67" s="6">
        <v>240</v>
      </c>
      <c r="W67" s="6"/>
      <c r="X67" s="6"/>
      <c r="Y67" s="6"/>
      <c r="Z67" s="6"/>
      <c r="AA67" s="31">
        <v>240</v>
      </c>
      <c r="AB67" s="6"/>
      <c r="AC67" s="6"/>
      <c r="AD67" s="6"/>
      <c r="AE67" s="6"/>
      <c r="AF67" s="31">
        <v>270</v>
      </c>
      <c r="AG67" s="6"/>
      <c r="AH67" s="6"/>
      <c r="AI67" s="6"/>
      <c r="AJ67" s="6"/>
      <c r="AK67" s="31">
        <v>270</v>
      </c>
      <c r="AL67" s="6"/>
      <c r="AM67" s="6"/>
      <c r="AN67" s="6"/>
      <c r="AO67" s="6"/>
      <c r="AP67" s="31">
        <v>1.02</v>
      </c>
      <c r="AQ67" s="6" t="s">
        <v>146</v>
      </c>
      <c r="AR67" s="6" t="s">
        <v>208</v>
      </c>
      <c r="AS67" s="6"/>
      <c r="AT67" s="6"/>
      <c r="AU67" s="7"/>
      <c r="AV67" s="7"/>
      <c r="AW67" s="157"/>
      <c r="AX67" s="157"/>
      <c r="AY67" s="157"/>
      <c r="AZ67" s="157"/>
      <c r="BA67" s="157"/>
      <c r="BB67" s="157"/>
      <c r="BC67" s="157"/>
      <c r="BD67" s="157"/>
      <c r="BE67" s="157"/>
      <c r="BF67" s="157"/>
      <c r="BG67" s="157"/>
      <c r="BH67" s="157"/>
      <c r="BI67" s="157"/>
      <c r="BJ67" s="157"/>
      <c r="BK67" s="157"/>
      <c r="BL67" s="157"/>
      <c r="BM67" s="157"/>
      <c r="BN67" s="157"/>
      <c r="BO67" s="157"/>
      <c r="BP67" s="157"/>
      <c r="BQ67" s="157"/>
      <c r="BR67" s="186"/>
      <c r="BS67" s="141"/>
      <c r="BT67" s="132"/>
      <c r="BU67" s="141"/>
      <c r="BV67" s="157"/>
      <c r="BW67" s="141"/>
      <c r="BX67" s="141"/>
      <c r="BY67" s="141"/>
      <c r="BZ67" s="141"/>
      <c r="CA67" s="141"/>
      <c r="CB67" s="141"/>
      <c r="CC67" s="141"/>
      <c r="CD67" s="141"/>
      <c r="CE67" s="141"/>
      <c r="CF67" s="141"/>
      <c r="CG67" s="141"/>
      <c r="CH67" s="141"/>
      <c r="CI67" s="141"/>
      <c r="CJ67" s="136">
        <f>CI67/Tabla1[[#This Row],[Meta 2024*]]</f>
        <v>0</v>
      </c>
      <c r="CK67" s="101"/>
    </row>
    <row r="68" spans="1:89" ht="90" hidden="1" x14ac:dyDescent="0.25">
      <c r="A68" s="120" t="s">
        <v>217</v>
      </c>
      <c r="B68" s="37" t="s">
        <v>218</v>
      </c>
      <c r="C68" s="33">
        <v>20230066</v>
      </c>
      <c r="D68" s="38" t="s">
        <v>219</v>
      </c>
      <c r="E68" s="6"/>
      <c r="F68" s="6"/>
      <c r="G68" s="6"/>
      <c r="H68" s="6"/>
      <c r="I68" s="6"/>
      <c r="J68" s="61"/>
      <c r="K68" s="233"/>
      <c r="L68" s="6"/>
      <c r="M68" s="6"/>
      <c r="N68" s="6"/>
      <c r="O68" s="6"/>
      <c r="P68" s="17" t="s">
        <v>220</v>
      </c>
      <c r="Q68" s="6" t="s">
        <v>48</v>
      </c>
      <c r="R68" s="250" t="s">
        <v>221</v>
      </c>
      <c r="S68" s="6"/>
      <c r="T68" s="6"/>
      <c r="U68" s="6" t="s">
        <v>50</v>
      </c>
      <c r="V68" s="17" t="s">
        <v>222</v>
      </c>
      <c r="W68" s="17"/>
      <c r="X68" s="17"/>
      <c r="Y68" s="17"/>
      <c r="Z68" s="17"/>
      <c r="AA68" s="31" t="s">
        <v>223</v>
      </c>
      <c r="AB68" s="6"/>
      <c r="AC68" s="6"/>
      <c r="AD68" s="6"/>
      <c r="AE68" s="6"/>
      <c r="AF68" s="31" t="s">
        <v>224</v>
      </c>
      <c r="AG68" s="6"/>
      <c r="AH68" s="6"/>
      <c r="AI68" s="6"/>
      <c r="AJ68" s="6"/>
      <c r="AK68" s="31" t="s">
        <v>225</v>
      </c>
      <c r="AL68" s="6"/>
      <c r="AM68" s="6"/>
      <c r="AN68" s="6"/>
      <c r="AO68" s="6"/>
      <c r="AP68" s="31" t="s">
        <v>226</v>
      </c>
      <c r="AQ68" s="17" t="s">
        <v>227</v>
      </c>
      <c r="AR68" s="17" t="s">
        <v>228</v>
      </c>
      <c r="AS68" s="6"/>
      <c r="AT68" s="6"/>
      <c r="AU68" s="7"/>
      <c r="AV68" s="7"/>
      <c r="AW68" s="157"/>
      <c r="AX68" s="157"/>
      <c r="AY68" s="157"/>
      <c r="AZ68" s="157"/>
      <c r="BA68" s="157"/>
      <c r="BB68" s="157"/>
      <c r="BC68" s="157"/>
      <c r="BD68" s="157"/>
      <c r="BE68" s="157"/>
      <c r="BF68" s="157"/>
      <c r="BG68" s="157"/>
      <c r="BH68" s="157"/>
      <c r="BI68" s="157"/>
      <c r="BJ68" s="157"/>
      <c r="BK68" s="157"/>
      <c r="BL68" s="157"/>
      <c r="BM68" s="157"/>
      <c r="BN68" s="157"/>
      <c r="BO68" s="157"/>
      <c r="BP68" s="157"/>
      <c r="BQ68" s="157"/>
      <c r="BR68" s="186"/>
      <c r="BS68" s="141"/>
      <c r="BT68" s="132"/>
      <c r="BU68" s="141"/>
      <c r="BV68" s="157"/>
      <c r="BW68" s="141"/>
      <c r="BX68" s="141"/>
      <c r="BY68" s="141"/>
      <c r="BZ68" s="141"/>
      <c r="CA68" s="141"/>
      <c r="CB68" s="141"/>
      <c r="CC68" s="141"/>
      <c r="CD68" s="141"/>
      <c r="CE68" s="141"/>
      <c r="CF68" s="141"/>
      <c r="CG68" s="141"/>
      <c r="CH68" s="141"/>
      <c r="CI68" s="141"/>
      <c r="CJ68" s="136" t="e">
        <f>CI68/Tabla1[[#This Row],[Meta 2024*]]</f>
        <v>#VALUE!</v>
      </c>
      <c r="CK68" s="101"/>
    </row>
    <row r="69" spans="1:89" ht="90" hidden="1" x14ac:dyDescent="0.25">
      <c r="A69" s="120" t="s">
        <v>217</v>
      </c>
      <c r="B69" s="37" t="s">
        <v>229</v>
      </c>
      <c r="C69" s="33">
        <v>20230067</v>
      </c>
      <c r="D69" s="38" t="s">
        <v>230</v>
      </c>
      <c r="E69" s="6"/>
      <c r="F69" s="6"/>
      <c r="G69" s="6"/>
      <c r="H69" s="6"/>
      <c r="I69" s="6"/>
      <c r="J69" s="61"/>
      <c r="K69" s="233"/>
      <c r="L69" s="6"/>
      <c r="M69" s="6"/>
      <c r="N69" s="6"/>
      <c r="O69" s="6"/>
      <c r="P69" s="17" t="s">
        <v>55</v>
      </c>
      <c r="Q69" s="6" t="s">
        <v>48</v>
      </c>
      <c r="R69" s="250">
        <v>190.18700000000001</v>
      </c>
      <c r="S69" s="6"/>
      <c r="T69" s="6"/>
      <c r="U69" s="6" t="s">
        <v>50</v>
      </c>
      <c r="V69" s="17">
        <v>194</v>
      </c>
      <c r="W69" s="17"/>
      <c r="X69" s="17"/>
      <c r="Y69" s="17"/>
      <c r="Z69" s="17"/>
      <c r="AA69" s="31">
        <v>202</v>
      </c>
      <c r="AB69" s="6"/>
      <c r="AC69" s="6"/>
      <c r="AD69" s="6"/>
      <c r="AE69" s="6"/>
      <c r="AF69" s="31">
        <v>208</v>
      </c>
      <c r="AG69" s="6"/>
      <c r="AH69" s="6"/>
      <c r="AI69" s="6"/>
      <c r="AJ69" s="6"/>
      <c r="AK69" s="31">
        <v>300</v>
      </c>
      <c r="AL69" s="6"/>
      <c r="AM69" s="6"/>
      <c r="AN69" s="6"/>
      <c r="AO69" s="6"/>
      <c r="AP69" s="31">
        <v>300</v>
      </c>
      <c r="AQ69" s="17" t="s">
        <v>231</v>
      </c>
      <c r="AR69" s="17" t="s">
        <v>140</v>
      </c>
      <c r="AS69" s="6"/>
      <c r="AT69" s="6"/>
      <c r="AU69" s="7"/>
      <c r="AV69" s="7"/>
      <c r="AW69" s="157"/>
      <c r="AX69" s="157"/>
      <c r="AY69" s="157"/>
      <c r="AZ69" s="157"/>
      <c r="BA69" s="157"/>
      <c r="BB69" s="157"/>
      <c r="BC69" s="157"/>
      <c r="BD69" s="157"/>
      <c r="BE69" s="157"/>
      <c r="BF69" s="157"/>
      <c r="BG69" s="157"/>
      <c r="BH69" s="157"/>
      <c r="BI69" s="157"/>
      <c r="BJ69" s="157"/>
      <c r="BK69" s="157"/>
      <c r="BL69" s="157"/>
      <c r="BM69" s="157"/>
      <c r="BN69" s="157"/>
      <c r="BO69" s="157"/>
      <c r="BP69" s="157"/>
      <c r="BQ69" s="157"/>
      <c r="BR69" s="186"/>
      <c r="BS69" s="141"/>
      <c r="BT69" s="132"/>
      <c r="BU69" s="141"/>
      <c r="BV69" s="157"/>
      <c r="BW69" s="141"/>
      <c r="BX69" s="141"/>
      <c r="BY69" s="141"/>
      <c r="BZ69" s="141"/>
      <c r="CA69" s="141"/>
      <c r="CB69" s="141"/>
      <c r="CC69" s="141"/>
      <c r="CD69" s="141"/>
      <c r="CE69" s="141"/>
      <c r="CF69" s="141"/>
      <c r="CG69" s="141"/>
      <c r="CH69" s="141"/>
      <c r="CI69" s="141"/>
      <c r="CJ69" s="136">
        <f>CI69/Tabla1[[#This Row],[Meta 2024*]]</f>
        <v>0</v>
      </c>
      <c r="CK69" s="101"/>
    </row>
    <row r="70" spans="1:89" ht="105" hidden="1" x14ac:dyDescent="0.25">
      <c r="A70" s="120" t="s">
        <v>217</v>
      </c>
      <c r="B70" s="36" t="s">
        <v>232</v>
      </c>
      <c r="C70" s="33">
        <v>20230068</v>
      </c>
      <c r="D70" s="33" t="s">
        <v>233</v>
      </c>
      <c r="E70" s="6"/>
      <c r="F70" s="6"/>
      <c r="G70" s="6"/>
      <c r="H70" s="6"/>
      <c r="I70" s="6"/>
      <c r="J70" s="61"/>
      <c r="K70" s="233"/>
      <c r="L70" s="6"/>
      <c r="M70" s="6"/>
      <c r="N70" s="6"/>
      <c r="O70" s="6"/>
      <c r="P70" s="7" t="s">
        <v>55</v>
      </c>
      <c r="Q70" s="6" t="s">
        <v>48</v>
      </c>
      <c r="R70" s="83" t="s">
        <v>234</v>
      </c>
      <c r="S70" s="6"/>
      <c r="T70" s="6"/>
      <c r="U70" s="6" t="s">
        <v>50</v>
      </c>
      <c r="V70" s="5">
        <v>100</v>
      </c>
      <c r="W70" s="5"/>
      <c r="X70" s="5"/>
      <c r="Y70" s="5"/>
      <c r="Z70" s="5"/>
      <c r="AA70" s="31">
        <v>140</v>
      </c>
      <c r="AB70" s="6"/>
      <c r="AC70" s="6"/>
      <c r="AD70" s="6"/>
      <c r="AE70" s="6"/>
      <c r="AF70" s="31">
        <v>180</v>
      </c>
      <c r="AG70" s="6"/>
      <c r="AH70" s="6"/>
      <c r="AI70" s="6"/>
      <c r="AJ70" s="6"/>
      <c r="AK70" s="31">
        <v>80</v>
      </c>
      <c r="AL70" s="6"/>
      <c r="AM70" s="6"/>
      <c r="AN70" s="6"/>
      <c r="AO70" s="6"/>
      <c r="AP70" s="31">
        <v>500</v>
      </c>
      <c r="AQ70" s="5" t="s">
        <v>231</v>
      </c>
      <c r="AR70" s="5" t="s">
        <v>140</v>
      </c>
      <c r="AS70" s="6"/>
      <c r="AT70" s="6"/>
      <c r="AU70" s="7"/>
      <c r="AV70" s="7"/>
      <c r="AW70" s="157"/>
      <c r="AX70" s="157"/>
      <c r="AY70" s="157"/>
      <c r="AZ70" s="157"/>
      <c r="BA70" s="157"/>
      <c r="BB70" s="157"/>
      <c r="BC70" s="157"/>
      <c r="BD70" s="157"/>
      <c r="BE70" s="157"/>
      <c r="BF70" s="157"/>
      <c r="BG70" s="157"/>
      <c r="BH70" s="157"/>
      <c r="BI70" s="157"/>
      <c r="BJ70" s="157"/>
      <c r="BK70" s="157"/>
      <c r="BL70" s="157"/>
      <c r="BM70" s="157"/>
      <c r="BN70" s="157"/>
      <c r="BO70" s="157"/>
      <c r="BP70" s="157"/>
      <c r="BQ70" s="157"/>
      <c r="BR70" s="186"/>
      <c r="BS70" s="141"/>
      <c r="BT70" s="132"/>
      <c r="BU70" s="141"/>
      <c r="BV70" s="157"/>
      <c r="BW70" s="141"/>
      <c r="BX70" s="141"/>
      <c r="BY70" s="141"/>
      <c r="BZ70" s="141"/>
      <c r="CA70" s="141"/>
      <c r="CB70" s="141"/>
      <c r="CC70" s="141"/>
      <c r="CD70" s="141"/>
      <c r="CE70" s="141"/>
      <c r="CF70" s="141"/>
      <c r="CG70" s="141"/>
      <c r="CH70" s="141"/>
      <c r="CI70" s="141"/>
      <c r="CJ70" s="136">
        <f>CI70/Tabla1[[#This Row],[Meta 2024*]]</f>
        <v>0</v>
      </c>
      <c r="CK70" s="101"/>
    </row>
    <row r="71" spans="1:89" ht="75" hidden="1" x14ac:dyDescent="0.25">
      <c r="A71" s="120" t="s">
        <v>217</v>
      </c>
      <c r="B71" s="36" t="s">
        <v>232</v>
      </c>
      <c r="C71" s="33">
        <v>20230069</v>
      </c>
      <c r="D71" s="33" t="s">
        <v>235</v>
      </c>
      <c r="E71" s="6"/>
      <c r="F71" s="6"/>
      <c r="G71" s="6"/>
      <c r="H71" s="6"/>
      <c r="I71" s="6"/>
      <c r="J71" s="61"/>
      <c r="K71" s="233"/>
      <c r="L71" s="6"/>
      <c r="M71" s="6"/>
      <c r="N71" s="6"/>
      <c r="O71" s="6"/>
      <c r="P71" s="7" t="s">
        <v>55</v>
      </c>
      <c r="Q71" s="6" t="s">
        <v>48</v>
      </c>
      <c r="R71" s="83" t="s">
        <v>234</v>
      </c>
      <c r="S71" s="6"/>
      <c r="T71" s="6"/>
      <c r="U71" s="6" t="s">
        <v>50</v>
      </c>
      <c r="V71" s="10">
        <v>0.17</v>
      </c>
      <c r="W71" s="10"/>
      <c r="X71" s="10"/>
      <c r="Y71" s="10"/>
      <c r="Z71" s="10"/>
      <c r="AA71" s="31">
        <v>0.33</v>
      </c>
      <c r="AB71" s="6"/>
      <c r="AC71" s="6"/>
      <c r="AD71" s="6"/>
      <c r="AE71" s="6"/>
      <c r="AF71" s="31">
        <v>0.33</v>
      </c>
      <c r="AG71" s="6"/>
      <c r="AH71" s="6"/>
      <c r="AI71" s="6"/>
      <c r="AJ71" s="6"/>
      <c r="AK71" s="31">
        <v>0.17</v>
      </c>
      <c r="AL71" s="6"/>
      <c r="AM71" s="6"/>
      <c r="AN71" s="6"/>
      <c r="AO71" s="6"/>
      <c r="AP71" s="31">
        <v>1</v>
      </c>
      <c r="AQ71" s="5" t="s">
        <v>231</v>
      </c>
      <c r="AR71" s="5" t="s">
        <v>140</v>
      </c>
      <c r="AS71" s="6"/>
      <c r="AT71" s="6"/>
      <c r="AU71" s="7"/>
      <c r="AV71" s="7"/>
      <c r="AW71" s="157"/>
      <c r="AX71" s="157"/>
      <c r="AY71" s="157"/>
      <c r="AZ71" s="157"/>
      <c r="BA71" s="157"/>
      <c r="BB71" s="157"/>
      <c r="BC71" s="157"/>
      <c r="BD71" s="157"/>
      <c r="BE71" s="157"/>
      <c r="BF71" s="157"/>
      <c r="BG71" s="157"/>
      <c r="BH71" s="157"/>
      <c r="BI71" s="157"/>
      <c r="BJ71" s="157"/>
      <c r="BK71" s="157"/>
      <c r="BL71" s="157"/>
      <c r="BM71" s="157"/>
      <c r="BN71" s="157"/>
      <c r="BO71" s="157"/>
      <c r="BP71" s="157"/>
      <c r="BQ71" s="157"/>
      <c r="BR71" s="186"/>
      <c r="BS71" s="141"/>
      <c r="BT71" s="132"/>
      <c r="BU71" s="141"/>
      <c r="BV71" s="157"/>
      <c r="BW71" s="141"/>
      <c r="BX71" s="141"/>
      <c r="BY71" s="141"/>
      <c r="BZ71" s="141"/>
      <c r="CA71" s="141"/>
      <c r="CB71" s="141"/>
      <c r="CC71" s="141"/>
      <c r="CD71" s="141"/>
      <c r="CE71" s="141"/>
      <c r="CF71" s="141"/>
      <c r="CG71" s="141"/>
      <c r="CH71" s="141"/>
      <c r="CI71" s="141"/>
      <c r="CJ71" s="136">
        <f>CI71/Tabla1[[#This Row],[Meta 2024*]]</f>
        <v>0</v>
      </c>
      <c r="CK71" s="101"/>
    </row>
    <row r="72" spans="1:89" ht="90" hidden="1" x14ac:dyDescent="0.25">
      <c r="A72" s="120" t="s">
        <v>217</v>
      </c>
      <c r="B72" s="36" t="s">
        <v>236</v>
      </c>
      <c r="C72" s="33">
        <v>20230070</v>
      </c>
      <c r="D72" s="33" t="s">
        <v>237</v>
      </c>
      <c r="E72" s="6"/>
      <c r="F72" s="6"/>
      <c r="G72" s="6"/>
      <c r="H72" s="6"/>
      <c r="I72" s="6"/>
      <c r="J72" s="61"/>
      <c r="K72" s="233"/>
      <c r="L72" s="6"/>
      <c r="M72" s="6"/>
      <c r="N72" s="6"/>
      <c r="O72" s="6"/>
      <c r="P72" s="7" t="s">
        <v>55</v>
      </c>
      <c r="Q72" s="6" t="s">
        <v>48</v>
      </c>
      <c r="R72" s="83" t="s">
        <v>234</v>
      </c>
      <c r="S72" s="6"/>
      <c r="T72" s="6"/>
      <c r="U72" s="6" t="s">
        <v>50</v>
      </c>
      <c r="V72" s="5">
        <v>500</v>
      </c>
      <c r="W72" s="5"/>
      <c r="X72" s="5"/>
      <c r="Y72" s="5"/>
      <c r="Z72" s="5"/>
      <c r="AA72" s="31">
        <v>5</v>
      </c>
      <c r="AB72" s="6"/>
      <c r="AC72" s="6"/>
      <c r="AD72" s="6"/>
      <c r="AE72" s="6"/>
      <c r="AF72" s="31">
        <v>6</v>
      </c>
      <c r="AG72" s="6"/>
      <c r="AH72" s="6"/>
      <c r="AI72" s="6"/>
      <c r="AJ72" s="6"/>
      <c r="AK72" s="31">
        <v>3.5</v>
      </c>
      <c r="AL72" s="6"/>
      <c r="AM72" s="6"/>
      <c r="AN72" s="6"/>
      <c r="AO72" s="6"/>
      <c r="AP72" s="31">
        <v>15</v>
      </c>
      <c r="AQ72" s="5" t="s">
        <v>231</v>
      </c>
      <c r="AR72" s="5" t="s">
        <v>238</v>
      </c>
      <c r="AS72" s="6"/>
      <c r="AT72" s="6"/>
      <c r="AU72" s="7"/>
      <c r="AV72" s="7"/>
      <c r="AW72" s="157"/>
      <c r="AX72" s="157"/>
      <c r="AY72" s="157"/>
      <c r="AZ72" s="157"/>
      <c r="BA72" s="157"/>
      <c r="BB72" s="157"/>
      <c r="BC72" s="157"/>
      <c r="BD72" s="157"/>
      <c r="BE72" s="157"/>
      <c r="BF72" s="157"/>
      <c r="BG72" s="157"/>
      <c r="BH72" s="157"/>
      <c r="BI72" s="157"/>
      <c r="BJ72" s="157"/>
      <c r="BK72" s="157"/>
      <c r="BL72" s="157"/>
      <c r="BM72" s="157"/>
      <c r="BN72" s="157"/>
      <c r="BO72" s="157"/>
      <c r="BP72" s="157"/>
      <c r="BQ72" s="157"/>
      <c r="BR72" s="186"/>
      <c r="BS72" s="141"/>
      <c r="BT72" s="132"/>
      <c r="BU72" s="141"/>
      <c r="BV72" s="157"/>
      <c r="BW72" s="141"/>
      <c r="BX72" s="141"/>
      <c r="BY72" s="141"/>
      <c r="BZ72" s="141"/>
      <c r="CA72" s="141"/>
      <c r="CB72" s="141"/>
      <c r="CC72" s="141"/>
      <c r="CD72" s="141"/>
      <c r="CE72" s="141"/>
      <c r="CF72" s="141"/>
      <c r="CG72" s="141"/>
      <c r="CH72" s="141"/>
      <c r="CI72" s="141"/>
      <c r="CJ72" s="136">
        <f>CI72/Tabla1[[#This Row],[Meta 2024*]]</f>
        <v>0</v>
      </c>
      <c r="CK72" s="101"/>
    </row>
    <row r="73" spans="1:89" ht="105" hidden="1" x14ac:dyDescent="0.25">
      <c r="A73" s="120" t="s">
        <v>217</v>
      </c>
      <c r="B73" s="36" t="s">
        <v>236</v>
      </c>
      <c r="C73" s="33">
        <v>20230071</v>
      </c>
      <c r="D73" s="33" t="s">
        <v>239</v>
      </c>
      <c r="E73" s="6"/>
      <c r="F73" s="6"/>
      <c r="G73" s="6"/>
      <c r="H73" s="6"/>
      <c r="I73" s="6"/>
      <c r="J73" s="61"/>
      <c r="K73" s="233"/>
      <c r="L73" s="6"/>
      <c r="M73" s="6"/>
      <c r="N73" s="6"/>
      <c r="O73" s="6"/>
      <c r="P73" s="7" t="s">
        <v>55</v>
      </c>
      <c r="Q73" s="6" t="s">
        <v>48</v>
      </c>
      <c r="R73" s="83" t="s">
        <v>234</v>
      </c>
      <c r="S73" s="6"/>
      <c r="T73" s="6"/>
      <c r="U73" s="6" t="s">
        <v>50</v>
      </c>
      <c r="V73" s="5">
        <v>10</v>
      </c>
      <c r="W73" s="5"/>
      <c r="X73" s="5"/>
      <c r="Y73" s="5"/>
      <c r="Z73" s="5"/>
      <c r="AA73" s="31">
        <v>20</v>
      </c>
      <c r="AB73" s="6"/>
      <c r="AC73" s="6"/>
      <c r="AD73" s="6"/>
      <c r="AE73" s="6"/>
      <c r="AF73" s="31">
        <v>50</v>
      </c>
      <c r="AG73" s="6"/>
      <c r="AH73" s="6"/>
      <c r="AI73" s="6"/>
      <c r="AJ73" s="6"/>
      <c r="AK73" s="31">
        <v>50</v>
      </c>
      <c r="AL73" s="6"/>
      <c r="AM73" s="6"/>
      <c r="AN73" s="6"/>
      <c r="AO73" s="6"/>
      <c r="AP73" s="31">
        <v>130</v>
      </c>
      <c r="AQ73" s="5" t="s">
        <v>231</v>
      </c>
      <c r="AR73" s="5" t="s">
        <v>238</v>
      </c>
      <c r="AS73" s="6"/>
      <c r="AT73" s="6"/>
      <c r="AU73" s="7"/>
      <c r="AV73" s="7"/>
      <c r="AW73" s="157"/>
      <c r="AX73" s="157"/>
      <c r="AY73" s="157"/>
      <c r="AZ73" s="157"/>
      <c r="BA73" s="157"/>
      <c r="BB73" s="157"/>
      <c r="BC73" s="157"/>
      <c r="BD73" s="157"/>
      <c r="BE73" s="157"/>
      <c r="BF73" s="157"/>
      <c r="BG73" s="157"/>
      <c r="BH73" s="157"/>
      <c r="BI73" s="157"/>
      <c r="BJ73" s="157"/>
      <c r="BK73" s="157"/>
      <c r="BL73" s="157"/>
      <c r="BM73" s="157"/>
      <c r="BN73" s="157"/>
      <c r="BO73" s="157"/>
      <c r="BP73" s="157"/>
      <c r="BQ73" s="157"/>
      <c r="BR73" s="186"/>
      <c r="BS73" s="141"/>
      <c r="BT73" s="132"/>
      <c r="BU73" s="141"/>
      <c r="BV73" s="157"/>
      <c r="BW73" s="141"/>
      <c r="BX73" s="141"/>
      <c r="BY73" s="141"/>
      <c r="BZ73" s="141"/>
      <c r="CA73" s="141"/>
      <c r="CB73" s="141"/>
      <c r="CC73" s="141"/>
      <c r="CD73" s="141"/>
      <c r="CE73" s="141"/>
      <c r="CF73" s="141"/>
      <c r="CG73" s="141"/>
      <c r="CH73" s="141"/>
      <c r="CI73" s="141"/>
      <c r="CJ73" s="136">
        <f>CI73/Tabla1[[#This Row],[Meta 2024*]]</f>
        <v>0</v>
      </c>
      <c r="CK73" s="101"/>
    </row>
    <row r="74" spans="1:89" ht="120" hidden="1" x14ac:dyDescent="0.25">
      <c r="A74" s="120" t="s">
        <v>217</v>
      </c>
      <c r="B74" s="36" t="s">
        <v>236</v>
      </c>
      <c r="C74" s="33">
        <v>20230072</v>
      </c>
      <c r="D74" s="33" t="s">
        <v>240</v>
      </c>
      <c r="E74" s="6"/>
      <c r="F74" s="6"/>
      <c r="G74" s="6"/>
      <c r="H74" s="6"/>
      <c r="I74" s="6"/>
      <c r="J74" s="61"/>
      <c r="K74" s="233"/>
      <c r="L74" s="6"/>
      <c r="M74" s="6"/>
      <c r="N74" s="6"/>
      <c r="O74" s="6"/>
      <c r="P74" s="7" t="s">
        <v>55</v>
      </c>
      <c r="Q74" s="6" t="s">
        <v>48</v>
      </c>
      <c r="R74" s="83" t="s">
        <v>234</v>
      </c>
      <c r="S74" s="6"/>
      <c r="T74" s="6"/>
      <c r="U74" s="6" t="s">
        <v>50</v>
      </c>
      <c r="V74" s="5">
        <v>200</v>
      </c>
      <c r="W74" s="5"/>
      <c r="X74" s="5"/>
      <c r="Y74" s="5"/>
      <c r="Z74" s="5"/>
      <c r="AA74" s="31">
        <v>250</v>
      </c>
      <c r="AB74" s="6"/>
      <c r="AC74" s="6"/>
      <c r="AD74" s="6"/>
      <c r="AE74" s="6"/>
      <c r="AF74" s="31">
        <v>300</v>
      </c>
      <c r="AG74" s="6"/>
      <c r="AH74" s="6"/>
      <c r="AI74" s="6"/>
      <c r="AJ74" s="6"/>
      <c r="AK74" s="31">
        <v>250</v>
      </c>
      <c r="AL74" s="6"/>
      <c r="AM74" s="6"/>
      <c r="AN74" s="6"/>
      <c r="AO74" s="6"/>
      <c r="AP74" s="31">
        <v>1</v>
      </c>
      <c r="AQ74" s="5" t="s">
        <v>231</v>
      </c>
      <c r="AR74" s="5" t="s">
        <v>238</v>
      </c>
      <c r="AS74" s="6"/>
      <c r="AT74" s="6"/>
      <c r="AU74" s="7"/>
      <c r="AV74" s="7"/>
      <c r="AW74" s="157"/>
      <c r="AX74" s="157"/>
      <c r="AY74" s="157"/>
      <c r="AZ74" s="157"/>
      <c r="BA74" s="157"/>
      <c r="BB74" s="157"/>
      <c r="BC74" s="157"/>
      <c r="BD74" s="157"/>
      <c r="BE74" s="157"/>
      <c r="BF74" s="157"/>
      <c r="BG74" s="157"/>
      <c r="BH74" s="157"/>
      <c r="BI74" s="157"/>
      <c r="BJ74" s="157"/>
      <c r="BK74" s="157"/>
      <c r="BL74" s="157"/>
      <c r="BM74" s="157"/>
      <c r="BN74" s="157"/>
      <c r="BO74" s="157"/>
      <c r="BP74" s="157"/>
      <c r="BQ74" s="157"/>
      <c r="BR74" s="186"/>
      <c r="BS74" s="141"/>
      <c r="BT74" s="132"/>
      <c r="BU74" s="141"/>
      <c r="BV74" s="157"/>
      <c r="BW74" s="141"/>
      <c r="BX74" s="141"/>
      <c r="BY74" s="141"/>
      <c r="BZ74" s="141"/>
      <c r="CA74" s="141"/>
      <c r="CB74" s="141"/>
      <c r="CC74" s="141"/>
      <c r="CD74" s="141"/>
      <c r="CE74" s="141"/>
      <c r="CF74" s="141"/>
      <c r="CG74" s="141"/>
      <c r="CH74" s="141"/>
      <c r="CI74" s="141"/>
      <c r="CJ74" s="136">
        <f>CI74/Tabla1[[#This Row],[Meta 2024*]]</f>
        <v>0</v>
      </c>
      <c r="CK74" s="101"/>
    </row>
    <row r="75" spans="1:89" ht="45" hidden="1" x14ac:dyDescent="0.25">
      <c r="A75" s="120" t="s">
        <v>217</v>
      </c>
      <c r="B75" s="36" t="s">
        <v>241</v>
      </c>
      <c r="C75" s="33">
        <v>20230073</v>
      </c>
      <c r="D75" s="33" t="s">
        <v>242</v>
      </c>
      <c r="E75" s="6"/>
      <c r="F75" s="6"/>
      <c r="G75" s="6"/>
      <c r="H75" s="6"/>
      <c r="I75" s="6"/>
      <c r="J75" s="61"/>
      <c r="K75" s="233"/>
      <c r="L75" s="6"/>
      <c r="M75" s="6"/>
      <c r="N75" s="6"/>
      <c r="O75" s="6"/>
      <c r="P75" s="7" t="s">
        <v>47</v>
      </c>
      <c r="Q75" s="6" t="s">
        <v>48</v>
      </c>
      <c r="R75" s="83" t="s">
        <v>234</v>
      </c>
      <c r="S75" s="6"/>
      <c r="T75" s="6"/>
      <c r="U75" s="6" t="s">
        <v>50</v>
      </c>
      <c r="V75" s="10">
        <v>0.2</v>
      </c>
      <c r="W75" s="10"/>
      <c r="X75" s="10"/>
      <c r="Y75" s="10"/>
      <c r="Z75" s="10"/>
      <c r="AA75" s="31">
        <v>0.3</v>
      </c>
      <c r="AB75" s="6"/>
      <c r="AC75" s="6"/>
      <c r="AD75" s="6"/>
      <c r="AE75" s="6"/>
      <c r="AF75" s="31">
        <v>0.3</v>
      </c>
      <c r="AG75" s="6"/>
      <c r="AH75" s="6"/>
      <c r="AI75" s="6"/>
      <c r="AJ75" s="6"/>
      <c r="AK75" s="31">
        <v>0.2</v>
      </c>
      <c r="AL75" s="6"/>
      <c r="AM75" s="6"/>
      <c r="AN75" s="6"/>
      <c r="AO75" s="6"/>
      <c r="AP75" s="31">
        <v>1</v>
      </c>
      <c r="AQ75" s="5" t="s">
        <v>231</v>
      </c>
      <c r="AR75" s="5" t="s">
        <v>238</v>
      </c>
      <c r="AS75" s="6"/>
      <c r="AT75" s="6"/>
      <c r="AU75" s="7"/>
      <c r="AV75" s="7"/>
      <c r="AW75" s="157"/>
      <c r="AX75" s="157"/>
      <c r="AY75" s="157"/>
      <c r="AZ75" s="157"/>
      <c r="BA75" s="157"/>
      <c r="BB75" s="157"/>
      <c r="BC75" s="157"/>
      <c r="BD75" s="157"/>
      <c r="BE75" s="157"/>
      <c r="BF75" s="157"/>
      <c r="BG75" s="157"/>
      <c r="BH75" s="157"/>
      <c r="BI75" s="157"/>
      <c r="BJ75" s="157"/>
      <c r="BK75" s="157"/>
      <c r="BL75" s="157"/>
      <c r="BM75" s="157"/>
      <c r="BN75" s="157"/>
      <c r="BO75" s="157"/>
      <c r="BP75" s="157"/>
      <c r="BQ75" s="157"/>
      <c r="BR75" s="186"/>
      <c r="BS75" s="141"/>
      <c r="BT75" s="132"/>
      <c r="BU75" s="141"/>
      <c r="BV75" s="157"/>
      <c r="BW75" s="141"/>
      <c r="BX75" s="141"/>
      <c r="BY75" s="141"/>
      <c r="BZ75" s="141"/>
      <c r="CA75" s="141"/>
      <c r="CB75" s="141"/>
      <c r="CC75" s="141"/>
      <c r="CD75" s="141"/>
      <c r="CE75" s="141"/>
      <c r="CF75" s="141"/>
      <c r="CG75" s="141"/>
      <c r="CH75" s="141"/>
      <c r="CI75" s="141"/>
      <c r="CJ75" s="136">
        <f>CI75/Tabla1[[#This Row],[Meta 2024*]]</f>
        <v>0</v>
      </c>
      <c r="CK75" s="101"/>
    </row>
    <row r="76" spans="1:89" ht="60" hidden="1" x14ac:dyDescent="0.25">
      <c r="A76" s="120" t="s">
        <v>217</v>
      </c>
      <c r="B76" s="36" t="s">
        <v>241</v>
      </c>
      <c r="C76" s="33">
        <v>20230074</v>
      </c>
      <c r="D76" s="33" t="s">
        <v>243</v>
      </c>
      <c r="E76" s="6"/>
      <c r="F76" s="6"/>
      <c r="G76" s="6"/>
      <c r="H76" s="6"/>
      <c r="I76" s="6"/>
      <c r="J76" s="61"/>
      <c r="K76" s="233"/>
      <c r="L76" s="6"/>
      <c r="M76" s="6"/>
      <c r="N76" s="6"/>
      <c r="O76" s="6"/>
      <c r="P76" s="7" t="s">
        <v>55</v>
      </c>
      <c r="Q76" s="6" t="s">
        <v>48</v>
      </c>
      <c r="R76" s="83" t="s">
        <v>234</v>
      </c>
      <c r="S76" s="6"/>
      <c r="T76" s="6"/>
      <c r="U76" s="6" t="s">
        <v>50</v>
      </c>
      <c r="V76" s="5">
        <v>50</v>
      </c>
      <c r="W76" s="5"/>
      <c r="X76" s="5"/>
      <c r="Y76" s="5"/>
      <c r="Z76" s="5"/>
      <c r="AA76" s="31">
        <v>100</v>
      </c>
      <c r="AB76" s="6"/>
      <c r="AC76" s="6"/>
      <c r="AD76" s="6"/>
      <c r="AE76" s="6"/>
      <c r="AF76" s="31">
        <v>100</v>
      </c>
      <c r="AG76" s="6"/>
      <c r="AH76" s="6"/>
      <c r="AI76" s="6"/>
      <c r="AJ76" s="6"/>
      <c r="AK76" s="31">
        <v>50</v>
      </c>
      <c r="AL76" s="6"/>
      <c r="AM76" s="6"/>
      <c r="AN76" s="6"/>
      <c r="AO76" s="6"/>
      <c r="AP76" s="31">
        <v>300</v>
      </c>
      <c r="AQ76" s="5" t="s">
        <v>231</v>
      </c>
      <c r="AR76" s="5" t="s">
        <v>238</v>
      </c>
      <c r="AS76" s="6"/>
      <c r="AT76" s="6"/>
      <c r="AU76" s="7"/>
      <c r="AV76" s="7"/>
      <c r="AW76" s="157"/>
      <c r="AX76" s="157"/>
      <c r="AY76" s="157"/>
      <c r="AZ76" s="157"/>
      <c r="BA76" s="157"/>
      <c r="BB76" s="157"/>
      <c r="BC76" s="157"/>
      <c r="BD76" s="157"/>
      <c r="BE76" s="157"/>
      <c r="BF76" s="157"/>
      <c r="BG76" s="157"/>
      <c r="BH76" s="157"/>
      <c r="BI76" s="157"/>
      <c r="BJ76" s="157"/>
      <c r="BK76" s="157"/>
      <c r="BL76" s="157"/>
      <c r="BM76" s="157"/>
      <c r="BN76" s="157"/>
      <c r="BO76" s="157"/>
      <c r="BP76" s="157"/>
      <c r="BQ76" s="157"/>
      <c r="BR76" s="186"/>
      <c r="BS76" s="141"/>
      <c r="BT76" s="132"/>
      <c r="BU76" s="141"/>
      <c r="BV76" s="157"/>
      <c r="BW76" s="141"/>
      <c r="BX76" s="141"/>
      <c r="BY76" s="141"/>
      <c r="BZ76" s="141"/>
      <c r="CA76" s="141"/>
      <c r="CB76" s="141"/>
      <c r="CC76" s="141"/>
      <c r="CD76" s="141"/>
      <c r="CE76" s="141"/>
      <c r="CF76" s="141"/>
      <c r="CG76" s="141"/>
      <c r="CH76" s="141"/>
      <c r="CI76" s="141"/>
      <c r="CJ76" s="136">
        <f>CI76/Tabla1[[#This Row],[Meta 2024*]]</f>
        <v>0</v>
      </c>
      <c r="CK76" s="101"/>
    </row>
    <row r="77" spans="1:89" ht="60" hidden="1" x14ac:dyDescent="0.25">
      <c r="A77" s="120" t="s">
        <v>217</v>
      </c>
      <c r="B77" s="36" t="s">
        <v>241</v>
      </c>
      <c r="C77" s="33">
        <v>20230075</v>
      </c>
      <c r="D77" s="33" t="s">
        <v>244</v>
      </c>
      <c r="E77" s="6"/>
      <c r="F77" s="6"/>
      <c r="G77" s="6"/>
      <c r="H77" s="6"/>
      <c r="I77" s="6"/>
      <c r="J77" s="61"/>
      <c r="K77" s="233"/>
      <c r="L77" s="6"/>
      <c r="M77" s="6"/>
      <c r="N77" s="6"/>
      <c r="O77" s="6"/>
      <c r="P77" s="7" t="s">
        <v>55</v>
      </c>
      <c r="Q77" s="6" t="s">
        <v>48</v>
      </c>
      <c r="R77" s="83" t="s">
        <v>234</v>
      </c>
      <c r="S77" s="6"/>
      <c r="T77" s="6"/>
      <c r="U77" s="6" t="s">
        <v>50</v>
      </c>
      <c r="V77" s="5">
        <v>41</v>
      </c>
      <c r="W77" s="5"/>
      <c r="X77" s="5"/>
      <c r="Y77" s="5"/>
      <c r="Z77" s="5"/>
      <c r="AA77" s="31">
        <v>50</v>
      </c>
      <c r="AB77" s="6"/>
      <c r="AC77" s="6"/>
      <c r="AD77" s="6"/>
      <c r="AE77" s="6"/>
      <c r="AF77" s="31">
        <v>60</v>
      </c>
      <c r="AG77" s="6"/>
      <c r="AH77" s="6"/>
      <c r="AI77" s="6"/>
      <c r="AJ77" s="6"/>
      <c r="AK77" s="31">
        <v>70</v>
      </c>
      <c r="AL77" s="6"/>
      <c r="AM77" s="6"/>
      <c r="AN77" s="6"/>
      <c r="AO77" s="6"/>
      <c r="AP77" s="31">
        <v>70</v>
      </c>
      <c r="AQ77" s="5" t="s">
        <v>231</v>
      </c>
      <c r="AR77" s="5" t="s">
        <v>238</v>
      </c>
      <c r="AS77" s="6"/>
      <c r="AT77" s="6"/>
      <c r="AU77" s="7"/>
      <c r="AV77" s="7"/>
      <c r="AW77" s="157"/>
      <c r="AX77" s="157"/>
      <c r="AY77" s="157"/>
      <c r="AZ77" s="157"/>
      <c r="BA77" s="157"/>
      <c r="BB77" s="157"/>
      <c r="BC77" s="157"/>
      <c r="BD77" s="157"/>
      <c r="BE77" s="157"/>
      <c r="BF77" s="157"/>
      <c r="BG77" s="157"/>
      <c r="BH77" s="157"/>
      <c r="BI77" s="157"/>
      <c r="BJ77" s="157"/>
      <c r="BK77" s="157"/>
      <c r="BL77" s="157"/>
      <c r="BM77" s="157"/>
      <c r="BN77" s="157"/>
      <c r="BO77" s="157"/>
      <c r="BP77" s="157"/>
      <c r="BQ77" s="157"/>
      <c r="BR77" s="186"/>
      <c r="BS77" s="141"/>
      <c r="BT77" s="132"/>
      <c r="BU77" s="141"/>
      <c r="BV77" s="157"/>
      <c r="BW77" s="141"/>
      <c r="BX77" s="141"/>
      <c r="BY77" s="141"/>
      <c r="BZ77" s="141"/>
      <c r="CA77" s="141"/>
      <c r="CB77" s="141"/>
      <c r="CC77" s="141"/>
      <c r="CD77" s="141"/>
      <c r="CE77" s="141"/>
      <c r="CF77" s="141"/>
      <c r="CG77" s="141"/>
      <c r="CH77" s="141"/>
      <c r="CI77" s="141"/>
      <c r="CJ77" s="136">
        <f>CI77/Tabla1[[#This Row],[Meta 2024*]]</f>
        <v>0</v>
      </c>
      <c r="CK77" s="101"/>
    </row>
    <row r="78" spans="1:89" ht="45" hidden="1" x14ac:dyDescent="0.25">
      <c r="A78" s="120" t="s">
        <v>217</v>
      </c>
      <c r="B78" s="36" t="s">
        <v>245</v>
      </c>
      <c r="C78" s="33">
        <v>20230076</v>
      </c>
      <c r="D78" s="33" t="s">
        <v>246</v>
      </c>
      <c r="E78" s="6"/>
      <c r="F78" s="6"/>
      <c r="G78" s="6"/>
      <c r="H78" s="6"/>
      <c r="I78" s="6"/>
      <c r="J78" s="61"/>
      <c r="K78" s="233"/>
      <c r="L78" s="6"/>
      <c r="M78" s="6"/>
      <c r="N78" s="6"/>
      <c r="O78" s="6"/>
      <c r="P78" s="7" t="s">
        <v>47</v>
      </c>
      <c r="Q78" s="6" t="s">
        <v>48</v>
      </c>
      <c r="R78" s="83" t="s">
        <v>234</v>
      </c>
      <c r="S78" s="6"/>
      <c r="T78" s="6"/>
      <c r="U78" s="6" t="s">
        <v>50</v>
      </c>
      <c r="V78" s="10">
        <v>0.05</v>
      </c>
      <c r="W78" s="10"/>
      <c r="X78" s="10"/>
      <c r="Y78" s="10"/>
      <c r="Z78" s="10"/>
      <c r="AA78" s="31">
        <v>0.3</v>
      </c>
      <c r="AB78" s="6"/>
      <c r="AC78" s="6"/>
      <c r="AD78" s="6"/>
      <c r="AE78" s="6"/>
      <c r="AF78" s="31">
        <v>0.4</v>
      </c>
      <c r="AG78" s="6"/>
      <c r="AH78" s="6"/>
      <c r="AI78" s="6"/>
      <c r="AJ78" s="6"/>
      <c r="AK78" s="31">
        <v>0.25</v>
      </c>
      <c r="AL78" s="6"/>
      <c r="AM78" s="6"/>
      <c r="AN78" s="6"/>
      <c r="AO78" s="6"/>
      <c r="AP78" s="31">
        <v>1</v>
      </c>
      <c r="AQ78" s="5" t="s">
        <v>231</v>
      </c>
      <c r="AR78" s="5" t="s">
        <v>247</v>
      </c>
      <c r="AS78" s="6"/>
      <c r="AT78" s="6"/>
      <c r="AU78" s="7"/>
      <c r="AV78" s="7"/>
      <c r="AW78" s="157"/>
      <c r="AX78" s="157"/>
      <c r="AY78" s="157"/>
      <c r="AZ78" s="157"/>
      <c r="BA78" s="157"/>
      <c r="BB78" s="157"/>
      <c r="BC78" s="157"/>
      <c r="BD78" s="157"/>
      <c r="BE78" s="157"/>
      <c r="BF78" s="157"/>
      <c r="BG78" s="157"/>
      <c r="BH78" s="157"/>
      <c r="BI78" s="157"/>
      <c r="BJ78" s="157"/>
      <c r="BK78" s="157"/>
      <c r="BL78" s="157"/>
      <c r="BM78" s="157"/>
      <c r="BN78" s="157"/>
      <c r="BO78" s="157"/>
      <c r="BP78" s="157"/>
      <c r="BQ78" s="157"/>
      <c r="BR78" s="186"/>
      <c r="BS78" s="141"/>
      <c r="BT78" s="132"/>
      <c r="BU78" s="141"/>
      <c r="BV78" s="157"/>
      <c r="BW78" s="141"/>
      <c r="BX78" s="141"/>
      <c r="BY78" s="141"/>
      <c r="BZ78" s="141"/>
      <c r="CA78" s="141"/>
      <c r="CB78" s="141"/>
      <c r="CC78" s="141"/>
      <c r="CD78" s="141"/>
      <c r="CE78" s="141"/>
      <c r="CF78" s="141"/>
      <c r="CG78" s="141"/>
      <c r="CH78" s="141"/>
      <c r="CI78" s="141"/>
      <c r="CJ78" s="136">
        <f>CI78/Tabla1[[#This Row],[Meta 2024*]]</f>
        <v>0</v>
      </c>
      <c r="CK78" s="101"/>
    </row>
    <row r="79" spans="1:89" ht="165" hidden="1" x14ac:dyDescent="0.25">
      <c r="A79" s="120" t="s">
        <v>217</v>
      </c>
      <c r="B79" s="36" t="s">
        <v>248</v>
      </c>
      <c r="C79" s="33">
        <v>20230077</v>
      </c>
      <c r="D79" s="33" t="s">
        <v>249</v>
      </c>
      <c r="E79" s="6"/>
      <c r="F79" s="6"/>
      <c r="G79" s="6"/>
      <c r="H79" s="6"/>
      <c r="I79" s="6"/>
      <c r="J79" s="61"/>
      <c r="K79" s="233"/>
      <c r="L79" s="6"/>
      <c r="M79" s="6"/>
      <c r="N79" s="6"/>
      <c r="O79" s="6"/>
      <c r="P79" s="7" t="s">
        <v>55</v>
      </c>
      <c r="Q79" s="6" t="s">
        <v>48</v>
      </c>
      <c r="R79" s="83" t="s">
        <v>234</v>
      </c>
      <c r="S79" s="6"/>
      <c r="T79" s="6"/>
      <c r="U79" s="6" t="s">
        <v>50</v>
      </c>
      <c r="V79" s="5">
        <v>2</v>
      </c>
      <c r="W79" s="5"/>
      <c r="X79" s="5"/>
      <c r="Y79" s="5"/>
      <c r="Z79" s="5"/>
      <c r="AA79" s="31">
        <v>3</v>
      </c>
      <c r="AB79" s="6"/>
      <c r="AC79" s="6"/>
      <c r="AD79" s="6"/>
      <c r="AE79" s="6"/>
      <c r="AF79" s="31">
        <v>3</v>
      </c>
      <c r="AG79" s="6"/>
      <c r="AH79" s="6"/>
      <c r="AI79" s="6"/>
      <c r="AJ79" s="6"/>
      <c r="AK79" s="31">
        <v>2</v>
      </c>
      <c r="AL79" s="6"/>
      <c r="AM79" s="6"/>
      <c r="AN79" s="6"/>
      <c r="AO79" s="6"/>
      <c r="AP79" s="31">
        <v>10</v>
      </c>
      <c r="AQ79" s="5" t="s">
        <v>231</v>
      </c>
      <c r="AR79" s="5" t="s">
        <v>250</v>
      </c>
      <c r="AS79" s="6"/>
      <c r="AT79" s="6"/>
      <c r="AU79" s="7"/>
      <c r="AV79" s="7"/>
      <c r="AW79" s="157"/>
      <c r="AX79" s="157"/>
      <c r="AY79" s="157"/>
      <c r="AZ79" s="157"/>
      <c r="BA79" s="157"/>
      <c r="BB79" s="157"/>
      <c r="BC79" s="157"/>
      <c r="BD79" s="157"/>
      <c r="BE79" s="157"/>
      <c r="BF79" s="157"/>
      <c r="BG79" s="157"/>
      <c r="BH79" s="157"/>
      <c r="BI79" s="157"/>
      <c r="BJ79" s="157"/>
      <c r="BK79" s="157"/>
      <c r="BL79" s="157"/>
      <c r="BM79" s="157"/>
      <c r="BN79" s="157"/>
      <c r="BO79" s="157"/>
      <c r="BP79" s="157"/>
      <c r="BQ79" s="157"/>
      <c r="BR79" s="186"/>
      <c r="BS79" s="141"/>
      <c r="BT79" s="132"/>
      <c r="BU79" s="141"/>
      <c r="BV79" s="157"/>
      <c r="BW79" s="141"/>
      <c r="BX79" s="141"/>
      <c r="BY79" s="141"/>
      <c r="BZ79" s="141"/>
      <c r="CA79" s="141"/>
      <c r="CB79" s="141"/>
      <c r="CC79" s="141"/>
      <c r="CD79" s="141"/>
      <c r="CE79" s="141"/>
      <c r="CF79" s="141"/>
      <c r="CG79" s="141"/>
      <c r="CH79" s="141"/>
      <c r="CI79" s="141"/>
      <c r="CJ79" s="136">
        <f>CI79/Tabla1[[#This Row],[Meta 2024*]]</f>
        <v>0</v>
      </c>
      <c r="CK79" s="101"/>
    </row>
    <row r="80" spans="1:89" s="52" customFormat="1" ht="138.75" customHeight="1" thickBot="1" x14ac:dyDescent="0.3">
      <c r="A80" s="119" t="s">
        <v>217</v>
      </c>
      <c r="B80" s="45" t="s">
        <v>251</v>
      </c>
      <c r="C80" s="42">
        <v>20230078</v>
      </c>
      <c r="D80" s="45" t="s">
        <v>805</v>
      </c>
      <c r="E80" s="46" t="s">
        <v>804</v>
      </c>
      <c r="F80" s="47" t="s">
        <v>806</v>
      </c>
      <c r="G80" s="47" t="s">
        <v>521</v>
      </c>
      <c r="H80" s="48" t="s">
        <v>492</v>
      </c>
      <c r="I80" s="42" t="s">
        <v>490</v>
      </c>
      <c r="J80" s="160" t="s">
        <v>491</v>
      </c>
      <c r="K80" s="234" t="s">
        <v>493</v>
      </c>
      <c r="L80" s="45" t="s">
        <v>496</v>
      </c>
      <c r="M80" s="42" t="s">
        <v>499</v>
      </c>
      <c r="N80" s="42" t="s">
        <v>282</v>
      </c>
      <c r="O80" s="42" t="s">
        <v>503</v>
      </c>
      <c r="P80" s="49" t="s">
        <v>55</v>
      </c>
      <c r="Q80" s="42" t="s">
        <v>48</v>
      </c>
      <c r="R80" s="51">
        <v>16</v>
      </c>
      <c r="S80" s="50">
        <v>44926</v>
      </c>
      <c r="T80" s="53">
        <v>348754952</v>
      </c>
      <c r="U80" s="42" t="s">
        <v>50</v>
      </c>
      <c r="V80" s="43">
        <v>32</v>
      </c>
      <c r="W80" s="51">
        <f>15+2</f>
        <v>17</v>
      </c>
      <c r="X80" s="51">
        <f>17+3</f>
        <v>20</v>
      </c>
      <c r="Y80" s="51">
        <v>20</v>
      </c>
      <c r="Z80" s="51">
        <v>32</v>
      </c>
      <c r="AA80" s="44">
        <f>32+10</f>
        <v>42</v>
      </c>
      <c r="AB80" s="51">
        <v>32</v>
      </c>
      <c r="AC80" s="51">
        <f>32+3</f>
        <v>35</v>
      </c>
      <c r="AD80" s="51">
        <f>Tabla1[[#This Row],[T2 2024*]]+3</f>
        <v>38</v>
      </c>
      <c r="AE80" s="51">
        <v>42</v>
      </c>
      <c r="AF80" s="44">
        <f>Tabla1[[#This Row],[T4 2024*]]+5</f>
        <v>47</v>
      </c>
      <c r="AG80" s="48"/>
      <c r="AH80" s="48"/>
      <c r="AI80" s="48"/>
      <c r="AJ80" s="48"/>
      <c r="AK80" s="44">
        <f>Tabla1[[#This Row],[Meta 2025*]]+5</f>
        <v>52</v>
      </c>
      <c r="AL80" s="48"/>
      <c r="AM80" s="48"/>
      <c r="AN80" s="48"/>
      <c r="AO80" s="48"/>
      <c r="AP80" s="44">
        <v>52</v>
      </c>
      <c r="AQ80" s="42" t="s">
        <v>211</v>
      </c>
      <c r="AR80" s="42" t="s">
        <v>252</v>
      </c>
      <c r="AS80" s="48" t="s">
        <v>510</v>
      </c>
      <c r="AT80" s="48" t="s">
        <v>510</v>
      </c>
      <c r="AU80" s="151" t="s">
        <v>556</v>
      </c>
      <c r="AV80" s="183">
        <v>15</v>
      </c>
      <c r="AW80" s="151" t="s">
        <v>557</v>
      </c>
      <c r="AX80" s="183">
        <v>15</v>
      </c>
      <c r="AY80" s="151" t="s">
        <v>558</v>
      </c>
      <c r="AZ80" s="183">
        <v>17</v>
      </c>
      <c r="BA80" s="151" t="s">
        <v>559</v>
      </c>
      <c r="BB80" s="183">
        <v>17</v>
      </c>
      <c r="BC80" s="151" t="s">
        <v>560</v>
      </c>
      <c r="BD80" s="183">
        <v>17</v>
      </c>
      <c r="BE80" s="151" t="s">
        <v>561</v>
      </c>
      <c r="BF80" s="183">
        <v>20</v>
      </c>
      <c r="BG80" s="151" t="s">
        <v>562</v>
      </c>
      <c r="BH80" s="183">
        <v>20</v>
      </c>
      <c r="BI80" s="151" t="s">
        <v>573</v>
      </c>
      <c r="BJ80" s="183">
        <v>20</v>
      </c>
      <c r="BK80" s="151" t="s">
        <v>644</v>
      </c>
      <c r="BL80" s="183">
        <v>20</v>
      </c>
      <c r="BM80" s="152" t="s">
        <v>683</v>
      </c>
      <c r="BN80" s="184">
        <v>20</v>
      </c>
      <c r="BO80" s="152" t="s">
        <v>695</v>
      </c>
      <c r="BP80" s="184">
        <v>32</v>
      </c>
      <c r="BQ80" s="151" t="s">
        <v>702</v>
      </c>
      <c r="BR80" s="148">
        <v>32</v>
      </c>
      <c r="BS80" s="140">
        <v>32</v>
      </c>
      <c r="BT80" s="136">
        <f>BS80/Tabla1[[#This Row],[Meta 2023*]]</f>
        <v>1</v>
      </c>
      <c r="BU80" s="136">
        <f>BF80/Tabla1[[#This Row],[T2 2023]]</f>
        <v>1</v>
      </c>
      <c r="BV80" s="185"/>
      <c r="BW80" s="278" t="s">
        <v>726</v>
      </c>
      <c r="BX80" s="279">
        <v>0</v>
      </c>
      <c r="BY80" s="280" t="s">
        <v>739</v>
      </c>
      <c r="BZ80" s="279">
        <v>32</v>
      </c>
      <c r="CA80" s="280" t="s">
        <v>753</v>
      </c>
      <c r="CB80" s="279">
        <v>32</v>
      </c>
      <c r="CC80" s="280" t="s">
        <v>765</v>
      </c>
      <c r="CD80" s="279">
        <v>32</v>
      </c>
      <c r="CE80" s="280" t="s">
        <v>782</v>
      </c>
      <c r="CF80" s="279">
        <v>32</v>
      </c>
      <c r="CG80" s="280" t="s">
        <v>800</v>
      </c>
      <c r="CH80" s="279">
        <f>32+6</f>
        <v>38</v>
      </c>
      <c r="CI80" s="140">
        <f>CH80</f>
        <v>38</v>
      </c>
      <c r="CJ80" s="136">
        <f>CB80/Tabla1[[#This Row],[Meta 2024*]]</f>
        <v>0.76190476190476186</v>
      </c>
      <c r="CK80" s="258">
        <f>CH80/Tabla1[[#This Row],[T2 2024*]]</f>
        <v>1.0857142857142856</v>
      </c>
    </row>
    <row r="81" spans="1:89" ht="45.75" hidden="1" thickBot="1" x14ac:dyDescent="0.3">
      <c r="A81" s="120" t="s">
        <v>217</v>
      </c>
      <c r="B81" s="36" t="s">
        <v>253</v>
      </c>
      <c r="C81" s="33">
        <v>20230079</v>
      </c>
      <c r="D81" s="33" t="s">
        <v>254</v>
      </c>
      <c r="E81" s="6"/>
      <c r="F81" s="6"/>
      <c r="G81" s="6"/>
      <c r="H81" s="6"/>
      <c r="I81" s="6"/>
      <c r="J81" s="61"/>
      <c r="K81" s="233"/>
      <c r="L81" s="6"/>
      <c r="M81" s="6"/>
      <c r="N81" s="6"/>
      <c r="O81" s="6"/>
      <c r="P81" s="7" t="s">
        <v>47</v>
      </c>
      <c r="Q81" s="6" t="s">
        <v>48</v>
      </c>
      <c r="R81" s="98">
        <v>0.14000000000000001</v>
      </c>
      <c r="S81" s="6"/>
      <c r="T81" s="6"/>
      <c r="U81" s="6" t="s">
        <v>50</v>
      </c>
      <c r="V81" s="10">
        <v>0.25</v>
      </c>
      <c r="W81" s="10"/>
      <c r="X81" s="10"/>
      <c r="Y81" s="10"/>
      <c r="Z81" s="10"/>
      <c r="AA81" s="10">
        <v>0.35</v>
      </c>
      <c r="AB81" s="6"/>
      <c r="AC81" s="6"/>
      <c r="AD81" s="6"/>
      <c r="AE81" s="6"/>
      <c r="AF81" s="31">
        <v>0.45</v>
      </c>
      <c r="AG81" s="6"/>
      <c r="AH81" s="6"/>
      <c r="AI81" s="6"/>
      <c r="AJ81" s="6"/>
      <c r="AK81" s="31">
        <v>0.55000000000000004</v>
      </c>
      <c r="AL81" s="6"/>
      <c r="AM81" s="6"/>
      <c r="AN81" s="6"/>
      <c r="AO81" s="6"/>
      <c r="AP81" s="31">
        <v>0.55000000000000004</v>
      </c>
      <c r="AQ81" s="5" t="s">
        <v>231</v>
      </c>
      <c r="AR81" s="5" t="s">
        <v>238</v>
      </c>
      <c r="AS81" s="6"/>
      <c r="AT81" s="6"/>
      <c r="AU81" s="7"/>
      <c r="AV81" s="7"/>
      <c r="AW81" s="157"/>
      <c r="AX81" s="157"/>
      <c r="AY81" s="157"/>
      <c r="AZ81" s="157"/>
      <c r="BA81" s="157"/>
      <c r="BB81" s="157"/>
      <c r="BC81" s="157"/>
      <c r="BD81" s="157"/>
      <c r="BE81" s="157"/>
      <c r="BF81" s="157"/>
      <c r="BG81" s="157"/>
      <c r="BH81" s="157"/>
      <c r="BI81" s="157"/>
      <c r="BJ81" s="157"/>
      <c r="BK81" s="157"/>
      <c r="BL81" s="157"/>
      <c r="BM81" s="157"/>
      <c r="BN81" s="157"/>
      <c r="BO81" s="157"/>
      <c r="BP81" s="157"/>
      <c r="BQ81" s="157"/>
      <c r="BR81" s="157"/>
      <c r="BS81" s="141"/>
      <c r="BT81" s="132"/>
      <c r="BU81" s="141"/>
      <c r="BV81" s="157"/>
      <c r="BW81" s="141"/>
      <c r="BX81" s="141"/>
      <c r="BY81" s="141"/>
      <c r="BZ81" s="141"/>
      <c r="CA81" s="141"/>
      <c r="CB81" s="141"/>
      <c r="CC81" s="141"/>
      <c r="CD81" s="141"/>
      <c r="CE81" s="141"/>
      <c r="CF81" s="141"/>
      <c r="CG81" s="141"/>
      <c r="CH81" s="141"/>
      <c r="CI81" s="141"/>
      <c r="CJ81" s="136">
        <f>CI81/Tabla1[[#This Row],[Meta 2024*]]</f>
        <v>0</v>
      </c>
      <c r="CK81" s="101"/>
    </row>
    <row r="82" spans="1:89" ht="120.75" hidden="1" thickBot="1" x14ac:dyDescent="0.3">
      <c r="A82" s="120" t="s">
        <v>217</v>
      </c>
      <c r="B82" s="36" t="s">
        <v>253</v>
      </c>
      <c r="C82" s="33">
        <v>20230080</v>
      </c>
      <c r="D82" s="33" t="s">
        <v>255</v>
      </c>
      <c r="E82" s="6"/>
      <c r="F82" s="6"/>
      <c r="G82" s="6"/>
      <c r="H82" s="6"/>
      <c r="I82" s="6"/>
      <c r="J82" s="61"/>
      <c r="K82" s="233"/>
      <c r="L82" s="6"/>
      <c r="M82" s="6"/>
      <c r="N82" s="6"/>
      <c r="O82" s="6"/>
      <c r="P82" s="7" t="s">
        <v>55</v>
      </c>
      <c r="Q82" s="6" t="s">
        <v>48</v>
      </c>
      <c r="R82" s="83" t="s">
        <v>234</v>
      </c>
      <c r="S82" s="6"/>
      <c r="T82" s="6"/>
      <c r="U82" s="6" t="s">
        <v>50</v>
      </c>
      <c r="V82" s="5">
        <v>182</v>
      </c>
      <c r="W82" s="5"/>
      <c r="X82" s="5"/>
      <c r="Y82" s="5"/>
      <c r="Z82" s="5"/>
      <c r="AA82" s="5">
        <v>720</v>
      </c>
      <c r="AB82" s="6"/>
      <c r="AC82" s="6"/>
      <c r="AD82" s="6"/>
      <c r="AE82" s="6"/>
      <c r="AF82" s="31">
        <v>750</v>
      </c>
      <c r="AG82" s="6"/>
      <c r="AH82" s="6"/>
      <c r="AI82" s="6"/>
      <c r="AJ82" s="6"/>
      <c r="AK82" s="31">
        <v>348</v>
      </c>
      <c r="AL82" s="6"/>
      <c r="AM82" s="6"/>
      <c r="AN82" s="6"/>
      <c r="AO82" s="6"/>
      <c r="AP82" s="31">
        <v>2</v>
      </c>
      <c r="AQ82" s="5" t="s">
        <v>231</v>
      </c>
      <c r="AR82" s="5" t="s">
        <v>238</v>
      </c>
      <c r="AS82" s="6"/>
      <c r="AT82" s="6"/>
      <c r="AU82" s="7"/>
      <c r="AV82" s="7"/>
      <c r="AW82" s="157"/>
      <c r="AX82" s="157"/>
      <c r="AY82" s="157"/>
      <c r="AZ82" s="157"/>
      <c r="BA82" s="157"/>
      <c r="BB82" s="157"/>
      <c r="BC82" s="157"/>
      <c r="BD82" s="157"/>
      <c r="BE82" s="157"/>
      <c r="BF82" s="157"/>
      <c r="BG82" s="157"/>
      <c r="BH82" s="157"/>
      <c r="BI82" s="157"/>
      <c r="BJ82" s="157"/>
      <c r="BK82" s="157"/>
      <c r="BL82" s="157"/>
      <c r="BM82" s="157"/>
      <c r="BN82" s="157"/>
      <c r="BO82" s="157"/>
      <c r="BP82" s="157"/>
      <c r="BQ82" s="157"/>
      <c r="BR82" s="157"/>
      <c r="BS82" s="141"/>
      <c r="BT82" s="132"/>
      <c r="BU82" s="141"/>
      <c r="BV82" s="157"/>
      <c r="BW82" s="141"/>
      <c r="BX82" s="141"/>
      <c r="BY82" s="141"/>
      <c r="BZ82" s="141"/>
      <c r="CA82" s="141"/>
      <c r="CB82" s="141"/>
      <c r="CC82" s="141"/>
      <c r="CD82" s="141"/>
      <c r="CE82" s="141"/>
      <c r="CF82" s="141"/>
      <c r="CG82" s="141"/>
      <c r="CH82" s="141"/>
      <c r="CI82" s="141"/>
      <c r="CJ82" s="136">
        <f>CI82/Tabla1[[#This Row],[Meta 2024*]]</f>
        <v>0</v>
      </c>
      <c r="CK82" s="101"/>
    </row>
    <row r="83" spans="1:89" ht="75.75" hidden="1" thickBot="1" x14ac:dyDescent="0.3">
      <c r="A83" s="120" t="s">
        <v>217</v>
      </c>
      <c r="B83" s="36" t="s">
        <v>256</v>
      </c>
      <c r="C83" s="33">
        <v>20230081</v>
      </c>
      <c r="D83" s="33" t="s">
        <v>257</v>
      </c>
      <c r="E83" s="6"/>
      <c r="F83" s="6"/>
      <c r="G83" s="6"/>
      <c r="H83" s="6"/>
      <c r="I83" s="6"/>
      <c r="J83" s="61"/>
      <c r="K83" s="233"/>
      <c r="L83" s="6"/>
      <c r="M83" s="6"/>
      <c r="N83" s="6"/>
      <c r="O83" s="6"/>
      <c r="P83" s="7" t="s">
        <v>47</v>
      </c>
      <c r="Q83" s="6" t="s">
        <v>48</v>
      </c>
      <c r="R83" s="83" t="s">
        <v>234</v>
      </c>
      <c r="S83" s="6"/>
      <c r="T83" s="6"/>
      <c r="U83" s="6" t="s">
        <v>50</v>
      </c>
      <c r="V83" s="10">
        <v>0.15</v>
      </c>
      <c r="W83" s="10"/>
      <c r="X83" s="10"/>
      <c r="Y83" s="10"/>
      <c r="Z83" s="10"/>
      <c r="AA83" s="10">
        <v>0.35</v>
      </c>
      <c r="AB83" s="6"/>
      <c r="AC83" s="6"/>
      <c r="AD83" s="6"/>
      <c r="AE83" s="6"/>
      <c r="AF83" s="31">
        <v>0.3</v>
      </c>
      <c r="AG83" s="6"/>
      <c r="AH83" s="6"/>
      <c r="AI83" s="6"/>
      <c r="AJ83" s="6"/>
      <c r="AK83" s="31">
        <v>0.2</v>
      </c>
      <c r="AL83" s="6"/>
      <c r="AM83" s="6"/>
      <c r="AN83" s="6"/>
      <c r="AO83" s="6"/>
      <c r="AP83" s="31">
        <v>1</v>
      </c>
      <c r="AQ83" s="5" t="s">
        <v>231</v>
      </c>
      <c r="AR83" s="5" t="s">
        <v>238</v>
      </c>
      <c r="AS83" s="6"/>
      <c r="AT83" s="6"/>
      <c r="AU83" s="7"/>
      <c r="AV83" s="7"/>
      <c r="AW83" s="157"/>
      <c r="AX83" s="157"/>
      <c r="AY83" s="157"/>
      <c r="AZ83" s="157"/>
      <c r="BA83" s="157"/>
      <c r="BB83" s="157"/>
      <c r="BC83" s="157"/>
      <c r="BD83" s="157"/>
      <c r="BE83" s="157"/>
      <c r="BF83" s="157"/>
      <c r="BG83" s="157"/>
      <c r="BH83" s="157"/>
      <c r="BI83" s="157"/>
      <c r="BJ83" s="157"/>
      <c r="BK83" s="157"/>
      <c r="BL83" s="157"/>
      <c r="BM83" s="157"/>
      <c r="BN83" s="157"/>
      <c r="BO83" s="157"/>
      <c r="BP83" s="157"/>
      <c r="BQ83" s="157"/>
      <c r="BR83" s="157"/>
      <c r="BS83" s="141"/>
      <c r="BT83" s="132"/>
      <c r="BU83" s="141"/>
      <c r="BV83" s="157"/>
      <c r="BW83" s="141"/>
      <c r="BX83" s="141"/>
      <c r="BY83" s="141"/>
      <c r="BZ83" s="141"/>
      <c r="CA83" s="141"/>
      <c r="CB83" s="141"/>
      <c r="CC83" s="141"/>
      <c r="CD83" s="141"/>
      <c r="CE83" s="141"/>
      <c r="CF83" s="141"/>
      <c r="CG83" s="141"/>
      <c r="CH83" s="141"/>
      <c r="CI83" s="141"/>
      <c r="CJ83" s="136">
        <f>CI83/Tabla1[[#This Row],[Meta 2024*]]</f>
        <v>0</v>
      </c>
      <c r="CK83" s="101"/>
    </row>
    <row r="84" spans="1:89" ht="120.75" hidden="1" thickBot="1" x14ac:dyDescent="0.3">
      <c r="A84" s="120" t="s">
        <v>217</v>
      </c>
      <c r="B84" s="36" t="s">
        <v>258</v>
      </c>
      <c r="C84" s="33">
        <v>20230082</v>
      </c>
      <c r="D84" s="33" t="s">
        <v>259</v>
      </c>
      <c r="E84" s="6"/>
      <c r="F84" s="6"/>
      <c r="G84" s="6"/>
      <c r="H84" s="6"/>
      <c r="I84" s="6"/>
      <c r="J84" s="61"/>
      <c r="K84" s="233"/>
      <c r="L84" s="6"/>
      <c r="M84" s="6"/>
      <c r="N84" s="6"/>
      <c r="O84" s="6"/>
      <c r="P84" s="7" t="s">
        <v>55</v>
      </c>
      <c r="Q84" s="6" t="s">
        <v>48</v>
      </c>
      <c r="R84" s="83" t="s">
        <v>260</v>
      </c>
      <c r="S84" s="6"/>
      <c r="T84" s="6"/>
      <c r="U84" s="6" t="s">
        <v>50</v>
      </c>
      <c r="V84" s="5">
        <v>53</v>
      </c>
      <c r="W84" s="5"/>
      <c r="X84" s="5"/>
      <c r="Y84" s="5"/>
      <c r="Z84" s="5"/>
      <c r="AA84" s="5">
        <v>54</v>
      </c>
      <c r="AB84" s="6"/>
      <c r="AC84" s="6"/>
      <c r="AD84" s="6"/>
      <c r="AE84" s="6"/>
      <c r="AF84" s="31">
        <v>57</v>
      </c>
      <c r="AG84" s="6"/>
      <c r="AH84" s="6"/>
      <c r="AI84" s="6"/>
      <c r="AJ84" s="6"/>
      <c r="AK84" s="31">
        <v>59</v>
      </c>
      <c r="AL84" s="6"/>
      <c r="AM84" s="6"/>
      <c r="AN84" s="6"/>
      <c r="AO84" s="6"/>
      <c r="AP84" s="31">
        <v>223</v>
      </c>
      <c r="AQ84" s="5" t="s">
        <v>231</v>
      </c>
      <c r="AR84" s="5" t="s">
        <v>247</v>
      </c>
      <c r="AS84" s="6"/>
      <c r="AT84" s="6"/>
      <c r="AU84" s="7"/>
      <c r="AV84" s="7"/>
      <c r="AW84" s="157"/>
      <c r="AX84" s="157"/>
      <c r="AY84" s="157"/>
      <c r="AZ84" s="157"/>
      <c r="BA84" s="157"/>
      <c r="BB84" s="157"/>
      <c r="BC84" s="157"/>
      <c r="BD84" s="157"/>
      <c r="BE84" s="157"/>
      <c r="BF84" s="157"/>
      <c r="BG84" s="157"/>
      <c r="BH84" s="157"/>
      <c r="BI84" s="157"/>
      <c r="BJ84" s="157"/>
      <c r="BK84" s="157"/>
      <c r="BL84" s="157"/>
      <c r="BM84" s="157"/>
      <c r="BN84" s="157"/>
      <c r="BO84" s="157"/>
      <c r="BP84" s="157"/>
      <c r="BQ84" s="157"/>
      <c r="BR84" s="157"/>
      <c r="BS84" s="141"/>
      <c r="BT84" s="132"/>
      <c r="BU84" s="141"/>
      <c r="BV84" s="157"/>
      <c r="BW84" s="141"/>
      <c r="BX84" s="141"/>
      <c r="BY84" s="141"/>
      <c r="BZ84" s="141"/>
      <c r="CA84" s="141"/>
      <c r="CB84" s="141"/>
      <c r="CC84" s="141"/>
      <c r="CD84" s="141"/>
      <c r="CE84" s="141"/>
      <c r="CF84" s="141"/>
      <c r="CG84" s="141"/>
      <c r="CH84" s="141"/>
      <c r="CI84" s="141"/>
      <c r="CJ84" s="136">
        <f>CI84/Tabla1[[#This Row],[Meta 2024*]]</f>
        <v>0</v>
      </c>
      <c r="CK84" s="101"/>
    </row>
    <row r="85" spans="1:89" ht="120.75" hidden="1" thickBot="1" x14ac:dyDescent="0.3">
      <c r="A85" s="120" t="s">
        <v>217</v>
      </c>
      <c r="B85" s="36" t="s">
        <v>258</v>
      </c>
      <c r="C85" s="33">
        <v>20230083</v>
      </c>
      <c r="D85" s="33" t="s">
        <v>261</v>
      </c>
      <c r="E85" s="6"/>
      <c r="F85" s="6"/>
      <c r="G85" s="6"/>
      <c r="H85" s="6"/>
      <c r="I85" s="6"/>
      <c r="J85" s="61"/>
      <c r="K85" s="233"/>
      <c r="L85" s="6"/>
      <c r="M85" s="6"/>
      <c r="N85" s="6"/>
      <c r="O85" s="6"/>
      <c r="P85" s="7" t="s">
        <v>55</v>
      </c>
      <c r="Q85" s="6" t="s">
        <v>48</v>
      </c>
      <c r="R85" s="83">
        <v>0</v>
      </c>
      <c r="S85" s="6"/>
      <c r="T85" s="6"/>
      <c r="U85" s="6" t="s">
        <v>50</v>
      </c>
      <c r="V85" s="5">
        <v>1</v>
      </c>
      <c r="W85" s="5"/>
      <c r="X85" s="5"/>
      <c r="Y85" s="5"/>
      <c r="Z85" s="5"/>
      <c r="AA85" s="5">
        <v>1</v>
      </c>
      <c r="AB85" s="6"/>
      <c r="AC85" s="6"/>
      <c r="AD85" s="6"/>
      <c r="AE85" s="6"/>
      <c r="AF85" s="31">
        <v>1</v>
      </c>
      <c r="AG85" s="6"/>
      <c r="AH85" s="6"/>
      <c r="AI85" s="6"/>
      <c r="AJ85" s="6"/>
      <c r="AK85" s="31">
        <v>1</v>
      </c>
      <c r="AL85" s="6"/>
      <c r="AM85" s="6"/>
      <c r="AN85" s="6"/>
      <c r="AO85" s="6"/>
      <c r="AP85" s="31">
        <v>4</v>
      </c>
      <c r="AQ85" s="6" t="s">
        <v>64</v>
      </c>
      <c r="AR85" s="5" t="s">
        <v>164</v>
      </c>
      <c r="AS85" s="6"/>
      <c r="AT85" s="6"/>
      <c r="AU85" s="7"/>
      <c r="AV85" s="7"/>
      <c r="AW85" s="157"/>
      <c r="AX85" s="157"/>
      <c r="AY85" s="157"/>
      <c r="AZ85" s="157"/>
      <c r="BA85" s="157"/>
      <c r="BB85" s="157"/>
      <c r="BC85" s="157"/>
      <c r="BD85" s="157"/>
      <c r="BE85" s="157"/>
      <c r="BF85" s="157"/>
      <c r="BG85" s="157"/>
      <c r="BH85" s="157"/>
      <c r="BI85" s="157"/>
      <c r="BJ85" s="157"/>
      <c r="BK85" s="157"/>
      <c r="BL85" s="157"/>
      <c r="BM85" s="157"/>
      <c r="BN85" s="157"/>
      <c r="BO85" s="157"/>
      <c r="BP85" s="157"/>
      <c r="BQ85" s="157"/>
      <c r="BR85" s="157"/>
      <c r="BS85" s="141"/>
      <c r="BT85" s="132"/>
      <c r="BU85" s="141"/>
      <c r="BV85" s="157"/>
      <c r="BW85" s="141"/>
      <c r="BX85" s="141"/>
      <c r="BY85" s="141"/>
      <c r="BZ85" s="141"/>
      <c r="CA85" s="141"/>
      <c r="CB85" s="141"/>
      <c r="CC85" s="141"/>
      <c r="CD85" s="141"/>
      <c r="CE85" s="141"/>
      <c r="CF85" s="141"/>
      <c r="CG85" s="141"/>
      <c r="CH85" s="141"/>
      <c r="CI85" s="141"/>
      <c r="CJ85" s="136">
        <f>CI85/Tabla1[[#This Row],[Meta 2024*]]</f>
        <v>0</v>
      </c>
      <c r="CK85" s="101"/>
    </row>
    <row r="86" spans="1:89" ht="120.75" hidden="1" thickBot="1" x14ac:dyDescent="0.3">
      <c r="A86" s="120" t="s">
        <v>217</v>
      </c>
      <c r="B86" s="36" t="s">
        <v>262</v>
      </c>
      <c r="C86" s="33">
        <v>20230084</v>
      </c>
      <c r="D86" s="33" t="s">
        <v>263</v>
      </c>
      <c r="E86" s="6"/>
      <c r="F86" s="6"/>
      <c r="G86" s="6"/>
      <c r="H86" s="6"/>
      <c r="I86" s="6"/>
      <c r="J86" s="61"/>
      <c r="K86" s="233"/>
      <c r="L86" s="6"/>
      <c r="M86" s="6"/>
      <c r="N86" s="6"/>
      <c r="O86" s="6"/>
      <c r="P86" s="7" t="s">
        <v>55</v>
      </c>
      <c r="Q86" s="6" t="s">
        <v>48</v>
      </c>
      <c r="R86" s="83" t="s">
        <v>234</v>
      </c>
      <c r="S86" s="6"/>
      <c r="T86" s="6"/>
      <c r="U86" s="6" t="s">
        <v>50</v>
      </c>
      <c r="V86" s="5" t="s">
        <v>234</v>
      </c>
      <c r="W86" s="5"/>
      <c r="X86" s="5"/>
      <c r="Y86" s="5"/>
      <c r="Z86" s="5"/>
      <c r="AA86" s="5">
        <v>250</v>
      </c>
      <c r="AB86" s="6"/>
      <c r="AC86" s="6"/>
      <c r="AD86" s="6"/>
      <c r="AE86" s="6"/>
      <c r="AF86" s="31" t="s">
        <v>234</v>
      </c>
      <c r="AG86" s="6"/>
      <c r="AH86" s="6"/>
      <c r="AI86" s="6"/>
      <c r="AJ86" s="6"/>
      <c r="AK86" s="31">
        <v>250</v>
      </c>
      <c r="AL86" s="6"/>
      <c r="AM86" s="6"/>
      <c r="AN86" s="6"/>
      <c r="AO86" s="6"/>
      <c r="AP86" s="31">
        <v>500</v>
      </c>
      <c r="AQ86" s="5" t="s">
        <v>231</v>
      </c>
      <c r="AR86" s="5" t="s">
        <v>238</v>
      </c>
      <c r="AS86" s="6"/>
      <c r="AT86" s="6"/>
      <c r="AU86" s="7"/>
      <c r="AV86" s="7"/>
      <c r="AW86" s="157"/>
      <c r="AX86" s="157"/>
      <c r="AY86" s="157"/>
      <c r="AZ86" s="157"/>
      <c r="BA86" s="157"/>
      <c r="BB86" s="157"/>
      <c r="BC86" s="157"/>
      <c r="BD86" s="157"/>
      <c r="BE86" s="157"/>
      <c r="BF86" s="157"/>
      <c r="BG86" s="157"/>
      <c r="BH86" s="157"/>
      <c r="BI86" s="157"/>
      <c r="BJ86" s="157"/>
      <c r="BK86" s="157"/>
      <c r="BL86" s="157"/>
      <c r="BM86" s="157"/>
      <c r="BN86" s="157"/>
      <c r="BO86" s="157"/>
      <c r="BP86" s="157"/>
      <c r="BQ86" s="157"/>
      <c r="BR86" s="157"/>
      <c r="BS86" s="141"/>
      <c r="BT86" s="132"/>
      <c r="BU86" s="141"/>
      <c r="BV86" s="157"/>
      <c r="BW86" s="141"/>
      <c r="BX86" s="141"/>
      <c r="BY86" s="141"/>
      <c r="BZ86" s="141"/>
      <c r="CA86" s="141"/>
      <c r="CB86" s="141"/>
      <c r="CC86" s="141"/>
      <c r="CD86" s="141"/>
      <c r="CE86" s="141"/>
      <c r="CF86" s="141"/>
      <c r="CG86" s="141"/>
      <c r="CH86" s="141"/>
      <c r="CI86" s="141"/>
      <c r="CJ86" s="136">
        <f>CI86/Tabla1[[#This Row],[Meta 2024*]]</f>
        <v>0</v>
      </c>
      <c r="CK86" s="101"/>
    </row>
    <row r="87" spans="1:89" ht="120.75" hidden="1" thickBot="1" x14ac:dyDescent="0.3">
      <c r="A87" s="120" t="s">
        <v>217</v>
      </c>
      <c r="B87" s="36" t="s">
        <v>262</v>
      </c>
      <c r="C87" s="33">
        <v>20230085</v>
      </c>
      <c r="D87" s="33" t="s">
        <v>264</v>
      </c>
      <c r="E87" s="6"/>
      <c r="F87" s="6"/>
      <c r="G87" s="6"/>
      <c r="H87" s="6"/>
      <c r="I87" s="6"/>
      <c r="J87" s="61"/>
      <c r="K87" s="233"/>
      <c r="L87" s="6"/>
      <c r="M87" s="6"/>
      <c r="N87" s="6"/>
      <c r="O87" s="6"/>
      <c r="P87" s="7" t="s">
        <v>47</v>
      </c>
      <c r="Q87" s="6" t="s">
        <v>48</v>
      </c>
      <c r="R87" s="83" t="s">
        <v>234</v>
      </c>
      <c r="S87" s="6"/>
      <c r="T87" s="6"/>
      <c r="U87" s="6" t="s">
        <v>50</v>
      </c>
      <c r="V87" s="5">
        <v>10</v>
      </c>
      <c r="W87" s="5"/>
      <c r="X87" s="5"/>
      <c r="Y87" s="5"/>
      <c r="Z87" s="5"/>
      <c r="AA87" s="5">
        <v>10</v>
      </c>
      <c r="AB87" s="6"/>
      <c r="AC87" s="6"/>
      <c r="AD87" s="6"/>
      <c r="AE87" s="6"/>
      <c r="AF87" s="31">
        <v>10</v>
      </c>
      <c r="AG87" s="6"/>
      <c r="AH87" s="6"/>
      <c r="AI87" s="6"/>
      <c r="AJ87" s="6"/>
      <c r="AK87" s="31">
        <v>10</v>
      </c>
      <c r="AL87" s="6"/>
      <c r="AM87" s="6"/>
      <c r="AN87" s="6"/>
      <c r="AO87" s="6"/>
      <c r="AP87" s="31">
        <v>40</v>
      </c>
      <c r="AQ87" s="5" t="s">
        <v>231</v>
      </c>
      <c r="AR87" s="5" t="s">
        <v>238</v>
      </c>
      <c r="AS87" s="6"/>
      <c r="AT87" s="6"/>
      <c r="AU87" s="7"/>
      <c r="AV87" s="7"/>
      <c r="AW87" s="157"/>
      <c r="AX87" s="157"/>
      <c r="AY87" s="157"/>
      <c r="AZ87" s="157"/>
      <c r="BA87" s="157"/>
      <c r="BB87" s="157"/>
      <c r="BC87" s="157"/>
      <c r="BD87" s="157"/>
      <c r="BE87" s="157"/>
      <c r="BF87" s="157"/>
      <c r="BG87" s="157"/>
      <c r="BH87" s="157"/>
      <c r="BI87" s="157"/>
      <c r="BJ87" s="157"/>
      <c r="BK87" s="157"/>
      <c r="BL87" s="157"/>
      <c r="BM87" s="157"/>
      <c r="BN87" s="157"/>
      <c r="BO87" s="157"/>
      <c r="BP87" s="157"/>
      <c r="BQ87" s="157"/>
      <c r="BR87" s="157"/>
      <c r="BS87" s="141"/>
      <c r="BT87" s="132"/>
      <c r="BU87" s="141"/>
      <c r="BV87" s="157"/>
      <c r="BW87" s="141"/>
      <c r="BX87" s="141"/>
      <c r="BY87" s="141"/>
      <c r="BZ87" s="141"/>
      <c r="CA87" s="141"/>
      <c r="CB87" s="141"/>
      <c r="CC87" s="141"/>
      <c r="CD87" s="141"/>
      <c r="CE87" s="141"/>
      <c r="CF87" s="141"/>
      <c r="CG87" s="141"/>
      <c r="CH87" s="141"/>
      <c r="CI87" s="141"/>
      <c r="CJ87" s="136">
        <f>CI87/Tabla1[[#This Row],[Meta 2024*]]</f>
        <v>0</v>
      </c>
      <c r="CK87" s="101"/>
    </row>
    <row r="88" spans="1:89" ht="120.75" hidden="1" thickBot="1" x14ac:dyDescent="0.3">
      <c r="A88" s="120" t="s">
        <v>217</v>
      </c>
      <c r="B88" s="36" t="s">
        <v>262</v>
      </c>
      <c r="C88" s="33">
        <v>20230086</v>
      </c>
      <c r="D88" s="33" t="s">
        <v>265</v>
      </c>
      <c r="E88" s="6"/>
      <c r="F88" s="6"/>
      <c r="G88" s="6"/>
      <c r="H88" s="6"/>
      <c r="I88" s="6"/>
      <c r="J88" s="61"/>
      <c r="K88" s="233"/>
      <c r="L88" s="6"/>
      <c r="M88" s="6"/>
      <c r="N88" s="6"/>
      <c r="O88" s="6"/>
      <c r="P88" s="7" t="s">
        <v>55</v>
      </c>
      <c r="Q88" s="6" t="s">
        <v>48</v>
      </c>
      <c r="R88" s="83" t="s">
        <v>234</v>
      </c>
      <c r="S88" s="6"/>
      <c r="T88" s="6"/>
      <c r="U88" s="6" t="s">
        <v>50</v>
      </c>
      <c r="V88" s="5">
        <v>4</v>
      </c>
      <c r="W88" s="5"/>
      <c r="X88" s="5"/>
      <c r="Y88" s="5"/>
      <c r="Z88" s="5"/>
      <c r="AA88" s="5">
        <v>12</v>
      </c>
      <c r="AB88" s="6"/>
      <c r="AC88" s="6"/>
      <c r="AD88" s="6"/>
      <c r="AE88" s="6"/>
      <c r="AF88" s="31">
        <v>10</v>
      </c>
      <c r="AG88" s="6"/>
      <c r="AH88" s="6"/>
      <c r="AI88" s="6"/>
      <c r="AJ88" s="6"/>
      <c r="AK88" s="31">
        <v>8</v>
      </c>
      <c r="AL88" s="6"/>
      <c r="AM88" s="6"/>
      <c r="AN88" s="6"/>
      <c r="AO88" s="6"/>
      <c r="AP88" s="31">
        <v>34</v>
      </c>
      <c r="AQ88" s="5" t="s">
        <v>231</v>
      </c>
      <c r="AR88" s="5" t="s">
        <v>238</v>
      </c>
      <c r="AS88" s="6"/>
      <c r="AT88" s="6"/>
      <c r="AU88" s="7"/>
      <c r="AV88" s="7"/>
      <c r="AW88" s="157"/>
      <c r="AX88" s="157"/>
      <c r="AY88" s="157"/>
      <c r="AZ88" s="157"/>
      <c r="BA88" s="157"/>
      <c r="BB88" s="157"/>
      <c r="BC88" s="157"/>
      <c r="BD88" s="157"/>
      <c r="BE88" s="157"/>
      <c r="BF88" s="157"/>
      <c r="BG88" s="157"/>
      <c r="BH88" s="157"/>
      <c r="BI88" s="157"/>
      <c r="BJ88" s="157"/>
      <c r="BK88" s="157"/>
      <c r="BL88" s="157"/>
      <c r="BM88" s="157"/>
      <c r="BN88" s="157"/>
      <c r="BO88" s="157"/>
      <c r="BP88" s="157"/>
      <c r="BQ88" s="157"/>
      <c r="BR88" s="157"/>
      <c r="BS88" s="141"/>
      <c r="BT88" s="132"/>
      <c r="BU88" s="141"/>
      <c r="BV88" s="157"/>
      <c r="BW88" s="141"/>
      <c r="BX88" s="141"/>
      <c r="BY88" s="141"/>
      <c r="BZ88" s="141"/>
      <c r="CA88" s="141"/>
      <c r="CB88" s="141"/>
      <c r="CC88" s="141"/>
      <c r="CD88" s="141"/>
      <c r="CE88" s="141"/>
      <c r="CF88" s="141"/>
      <c r="CG88" s="141"/>
      <c r="CH88" s="141"/>
      <c r="CI88" s="141"/>
      <c r="CJ88" s="136">
        <f>CI88/Tabla1[[#This Row],[Meta 2024*]]</f>
        <v>0</v>
      </c>
      <c r="CK88" s="101"/>
    </row>
    <row r="89" spans="1:89" ht="105.75" hidden="1" thickBot="1" x14ac:dyDescent="0.3">
      <c r="A89" s="120" t="s">
        <v>217</v>
      </c>
      <c r="B89" s="36" t="s">
        <v>266</v>
      </c>
      <c r="C89" s="33">
        <v>20230087</v>
      </c>
      <c r="D89" s="33" t="s">
        <v>267</v>
      </c>
      <c r="E89" s="6"/>
      <c r="F89" s="6"/>
      <c r="G89" s="6"/>
      <c r="H89" s="6"/>
      <c r="I89" s="6"/>
      <c r="J89" s="61"/>
      <c r="K89" s="233"/>
      <c r="L89" s="6"/>
      <c r="M89" s="6"/>
      <c r="N89" s="6"/>
      <c r="O89" s="6"/>
      <c r="P89" s="7" t="s">
        <v>55</v>
      </c>
      <c r="Q89" s="6" t="s">
        <v>48</v>
      </c>
      <c r="R89" s="83" t="s">
        <v>234</v>
      </c>
      <c r="S89" s="6"/>
      <c r="T89" s="6"/>
      <c r="U89" s="6" t="s">
        <v>50</v>
      </c>
      <c r="V89" s="5">
        <v>10</v>
      </c>
      <c r="W89" s="5"/>
      <c r="X89" s="5"/>
      <c r="Y89" s="5"/>
      <c r="Z89" s="5"/>
      <c r="AA89" s="5">
        <v>2</v>
      </c>
      <c r="AB89" s="6"/>
      <c r="AC89" s="6"/>
      <c r="AD89" s="6"/>
      <c r="AE89" s="6"/>
      <c r="AF89" s="31">
        <v>3</v>
      </c>
      <c r="AG89" s="6"/>
      <c r="AH89" s="6"/>
      <c r="AI89" s="6"/>
      <c r="AJ89" s="6"/>
      <c r="AK89" s="31">
        <v>0</v>
      </c>
      <c r="AL89" s="6"/>
      <c r="AM89" s="6"/>
      <c r="AN89" s="6"/>
      <c r="AO89" s="6"/>
      <c r="AP89" s="31">
        <v>15</v>
      </c>
      <c r="AQ89" s="5" t="s">
        <v>231</v>
      </c>
      <c r="AR89" s="5" t="s">
        <v>238</v>
      </c>
      <c r="AS89" s="6"/>
      <c r="AT89" s="6"/>
      <c r="AU89" s="7"/>
      <c r="AV89" s="7"/>
      <c r="AW89" s="157"/>
      <c r="AX89" s="157"/>
      <c r="AY89" s="157"/>
      <c r="AZ89" s="157"/>
      <c r="BA89" s="157"/>
      <c r="BB89" s="157"/>
      <c r="BC89" s="157"/>
      <c r="BD89" s="157"/>
      <c r="BE89" s="157"/>
      <c r="BF89" s="157"/>
      <c r="BG89" s="157"/>
      <c r="BH89" s="157"/>
      <c r="BI89" s="157"/>
      <c r="BJ89" s="157"/>
      <c r="BK89" s="157"/>
      <c r="BL89" s="157"/>
      <c r="BM89" s="157"/>
      <c r="BN89" s="157"/>
      <c r="BO89" s="157"/>
      <c r="BP89" s="157"/>
      <c r="BQ89" s="157"/>
      <c r="BR89" s="157"/>
      <c r="BS89" s="141"/>
      <c r="BT89" s="132"/>
      <c r="BU89" s="141"/>
      <c r="BV89" s="157"/>
      <c r="BW89" s="141"/>
      <c r="BX89" s="141"/>
      <c r="BY89" s="141"/>
      <c r="BZ89" s="141"/>
      <c r="CA89" s="141"/>
      <c r="CB89" s="141"/>
      <c r="CC89" s="141"/>
      <c r="CD89" s="141"/>
      <c r="CE89" s="141"/>
      <c r="CF89" s="141"/>
      <c r="CG89" s="141"/>
      <c r="CH89" s="141"/>
      <c r="CI89" s="141"/>
      <c r="CJ89" s="136">
        <f>CI89/Tabla1[[#This Row],[Meta 2024*]]</f>
        <v>0</v>
      </c>
      <c r="CK89" s="101"/>
    </row>
    <row r="90" spans="1:89" ht="105.75" hidden="1" thickBot="1" x14ac:dyDescent="0.3">
      <c r="A90" s="120" t="s">
        <v>217</v>
      </c>
      <c r="B90" s="36" t="s">
        <v>266</v>
      </c>
      <c r="C90" s="33">
        <v>20230088</v>
      </c>
      <c r="D90" s="33" t="s">
        <v>268</v>
      </c>
      <c r="E90" s="6"/>
      <c r="F90" s="6"/>
      <c r="G90" s="6"/>
      <c r="H90" s="6"/>
      <c r="I90" s="6"/>
      <c r="J90" s="61"/>
      <c r="K90" s="233"/>
      <c r="L90" s="6"/>
      <c r="M90" s="6"/>
      <c r="N90" s="6"/>
      <c r="O90" s="6"/>
      <c r="P90" s="7" t="s">
        <v>55</v>
      </c>
      <c r="Q90" s="6" t="s">
        <v>48</v>
      </c>
      <c r="R90" s="83" t="s">
        <v>78</v>
      </c>
      <c r="S90" s="6"/>
      <c r="T90" s="6"/>
      <c r="U90" s="6" t="s">
        <v>50</v>
      </c>
      <c r="V90" s="5">
        <v>3</v>
      </c>
      <c r="W90" s="5"/>
      <c r="X90" s="5"/>
      <c r="Y90" s="5"/>
      <c r="Z90" s="5"/>
      <c r="AA90" s="5">
        <v>7</v>
      </c>
      <c r="AB90" s="6"/>
      <c r="AC90" s="6"/>
      <c r="AD90" s="6"/>
      <c r="AE90" s="6"/>
      <c r="AF90" s="31">
        <v>8</v>
      </c>
      <c r="AG90" s="6"/>
      <c r="AH90" s="6"/>
      <c r="AI90" s="6"/>
      <c r="AJ90" s="6"/>
      <c r="AK90" s="31">
        <v>7</v>
      </c>
      <c r="AL90" s="6"/>
      <c r="AM90" s="6"/>
      <c r="AN90" s="6"/>
      <c r="AO90" s="6"/>
      <c r="AP90" s="31">
        <v>25</v>
      </c>
      <c r="AQ90" s="5" t="s">
        <v>231</v>
      </c>
      <c r="AR90" s="5" t="s">
        <v>238</v>
      </c>
      <c r="AS90" s="6"/>
      <c r="AT90" s="6"/>
      <c r="AU90" s="7"/>
      <c r="AV90" s="7"/>
      <c r="AW90" s="157"/>
      <c r="AX90" s="157"/>
      <c r="AY90" s="157"/>
      <c r="AZ90" s="157"/>
      <c r="BA90" s="157"/>
      <c r="BB90" s="157"/>
      <c r="BC90" s="157"/>
      <c r="BD90" s="157"/>
      <c r="BE90" s="157"/>
      <c r="BF90" s="157"/>
      <c r="BG90" s="157"/>
      <c r="BH90" s="157"/>
      <c r="BI90" s="157"/>
      <c r="BJ90" s="157"/>
      <c r="BK90" s="157"/>
      <c r="BL90" s="157"/>
      <c r="BM90" s="157"/>
      <c r="BN90" s="157"/>
      <c r="BO90" s="157"/>
      <c r="BP90" s="157"/>
      <c r="BQ90" s="157"/>
      <c r="BR90" s="157"/>
      <c r="BS90" s="141"/>
      <c r="BT90" s="132"/>
      <c r="BU90" s="141"/>
      <c r="BV90" s="157"/>
      <c r="BW90" s="141"/>
      <c r="BX90" s="141"/>
      <c r="BY90" s="141"/>
      <c r="BZ90" s="141"/>
      <c r="CA90" s="141"/>
      <c r="CB90" s="141"/>
      <c r="CC90" s="141"/>
      <c r="CD90" s="141"/>
      <c r="CE90" s="141"/>
      <c r="CF90" s="141"/>
      <c r="CG90" s="141"/>
      <c r="CH90" s="141"/>
      <c r="CI90" s="141"/>
      <c r="CJ90" s="136">
        <f>CI90/Tabla1[[#This Row],[Meta 2024*]]</f>
        <v>0</v>
      </c>
      <c r="CK90" s="101"/>
    </row>
    <row r="91" spans="1:89" ht="135.75" hidden="1" thickBot="1" x14ac:dyDescent="0.3">
      <c r="A91" s="120" t="s">
        <v>217</v>
      </c>
      <c r="B91" s="36" t="s">
        <v>269</v>
      </c>
      <c r="C91" s="33">
        <v>20230089</v>
      </c>
      <c r="D91" s="33" t="s">
        <v>270</v>
      </c>
      <c r="E91" s="6"/>
      <c r="F91" s="6"/>
      <c r="G91" s="6"/>
      <c r="H91" s="6"/>
      <c r="I91" s="6"/>
      <c r="J91" s="61"/>
      <c r="K91" s="233"/>
      <c r="L91" s="6"/>
      <c r="M91" s="6"/>
      <c r="N91" s="6"/>
      <c r="O91" s="6"/>
      <c r="P91" s="7" t="s">
        <v>55</v>
      </c>
      <c r="Q91" s="6" t="s">
        <v>48</v>
      </c>
      <c r="R91" s="252">
        <v>0</v>
      </c>
      <c r="S91" s="6"/>
      <c r="T91" s="6"/>
      <c r="U91" s="6" t="s">
        <v>50</v>
      </c>
      <c r="V91" s="5">
        <v>1</v>
      </c>
      <c r="W91" s="5"/>
      <c r="X91" s="5"/>
      <c r="Y91" s="5"/>
      <c r="Z91" s="5"/>
      <c r="AA91" s="5">
        <v>0</v>
      </c>
      <c r="AB91" s="6"/>
      <c r="AC91" s="6"/>
      <c r="AD91" s="6"/>
      <c r="AE91" s="6"/>
      <c r="AF91" s="31">
        <v>0</v>
      </c>
      <c r="AG91" s="6"/>
      <c r="AH91" s="6"/>
      <c r="AI91" s="6"/>
      <c r="AJ91" s="6"/>
      <c r="AK91" s="31">
        <v>0</v>
      </c>
      <c r="AL91" s="6"/>
      <c r="AM91" s="6"/>
      <c r="AN91" s="6"/>
      <c r="AO91" s="6"/>
      <c r="AP91" s="31">
        <v>1</v>
      </c>
      <c r="AQ91" s="5" t="s">
        <v>75</v>
      </c>
      <c r="AR91" s="5" t="s">
        <v>271</v>
      </c>
      <c r="AS91" s="6"/>
      <c r="AT91" s="6"/>
      <c r="AU91" s="7"/>
      <c r="AV91" s="7"/>
      <c r="AW91" s="157"/>
      <c r="AX91" s="157"/>
      <c r="AY91" s="157"/>
      <c r="AZ91" s="157"/>
      <c r="BA91" s="157"/>
      <c r="BB91" s="157"/>
      <c r="BC91" s="157"/>
      <c r="BD91" s="157"/>
      <c r="BE91" s="157"/>
      <c r="BF91" s="157"/>
      <c r="BG91" s="157"/>
      <c r="BH91" s="157"/>
      <c r="BI91" s="157"/>
      <c r="BJ91" s="157"/>
      <c r="BK91" s="157"/>
      <c r="BL91" s="157"/>
      <c r="BM91" s="157"/>
      <c r="BN91" s="157"/>
      <c r="BO91" s="157"/>
      <c r="BP91" s="157"/>
      <c r="BQ91" s="157"/>
      <c r="BR91" s="157"/>
      <c r="BS91" s="141"/>
      <c r="BT91" s="132"/>
      <c r="BU91" s="141"/>
      <c r="BV91" s="157"/>
      <c r="BW91" s="141"/>
      <c r="BX91" s="141"/>
      <c r="BY91" s="141"/>
      <c r="BZ91" s="141"/>
      <c r="CA91" s="141"/>
      <c r="CB91" s="141"/>
      <c r="CC91" s="141"/>
      <c r="CD91" s="141"/>
      <c r="CE91" s="141"/>
      <c r="CF91" s="141"/>
      <c r="CG91" s="141"/>
      <c r="CH91" s="141"/>
      <c r="CI91" s="141"/>
      <c r="CJ91" s="136" t="e">
        <f>CI91/Tabla1[[#This Row],[Meta 2024*]]</f>
        <v>#DIV/0!</v>
      </c>
      <c r="CK91" s="101"/>
    </row>
    <row r="92" spans="1:89" ht="135.75" hidden="1" thickBot="1" x14ac:dyDescent="0.3">
      <c r="A92" s="120" t="s">
        <v>217</v>
      </c>
      <c r="B92" s="36" t="s">
        <v>269</v>
      </c>
      <c r="C92" s="33">
        <v>20230090</v>
      </c>
      <c r="D92" s="33" t="s">
        <v>272</v>
      </c>
      <c r="E92" s="6"/>
      <c r="F92" s="6"/>
      <c r="G92" s="6"/>
      <c r="H92" s="6"/>
      <c r="I92" s="6"/>
      <c r="J92" s="61"/>
      <c r="K92" s="233"/>
      <c r="L92" s="6"/>
      <c r="M92" s="6"/>
      <c r="N92" s="6"/>
      <c r="O92" s="6"/>
      <c r="P92" s="7" t="s">
        <v>55</v>
      </c>
      <c r="Q92" s="6" t="s">
        <v>48</v>
      </c>
      <c r="R92" s="83" t="s">
        <v>234</v>
      </c>
      <c r="S92" s="6"/>
      <c r="T92" s="6"/>
      <c r="U92" s="6" t="s">
        <v>50</v>
      </c>
      <c r="V92" s="18">
        <v>27</v>
      </c>
      <c r="W92" s="18"/>
      <c r="X92" s="18"/>
      <c r="Y92" s="18"/>
      <c r="Z92" s="18"/>
      <c r="AA92" s="18">
        <v>25</v>
      </c>
      <c r="AB92" s="6"/>
      <c r="AC92" s="6"/>
      <c r="AD92" s="6"/>
      <c r="AE92" s="6"/>
      <c r="AF92" s="31">
        <v>25</v>
      </c>
      <c r="AG92" s="6"/>
      <c r="AH92" s="6"/>
      <c r="AI92" s="6"/>
      <c r="AJ92" s="6"/>
      <c r="AK92" s="31">
        <v>27</v>
      </c>
      <c r="AL92" s="6"/>
      <c r="AM92" s="6"/>
      <c r="AN92" s="6"/>
      <c r="AO92" s="6"/>
      <c r="AP92" s="31">
        <v>104</v>
      </c>
      <c r="AQ92" s="5" t="s">
        <v>231</v>
      </c>
      <c r="AR92" s="5" t="s">
        <v>247</v>
      </c>
      <c r="AS92" s="6"/>
      <c r="AT92" s="6"/>
      <c r="AU92" s="7"/>
      <c r="AV92" s="7"/>
      <c r="AW92" s="157"/>
      <c r="AX92" s="157"/>
      <c r="AY92" s="157"/>
      <c r="AZ92" s="157"/>
      <c r="BA92" s="157"/>
      <c r="BB92" s="157"/>
      <c r="BC92" s="157"/>
      <c r="BD92" s="157"/>
      <c r="BE92" s="157"/>
      <c r="BF92" s="157"/>
      <c r="BG92" s="157"/>
      <c r="BH92" s="157"/>
      <c r="BI92" s="157"/>
      <c r="BJ92" s="157"/>
      <c r="BK92" s="157"/>
      <c r="BL92" s="157"/>
      <c r="BM92" s="157"/>
      <c r="BN92" s="157"/>
      <c r="BO92" s="157"/>
      <c r="BP92" s="157"/>
      <c r="BQ92" s="157"/>
      <c r="BR92" s="157"/>
      <c r="BS92" s="141"/>
      <c r="BT92" s="132"/>
      <c r="BU92" s="141"/>
      <c r="BV92" s="157"/>
      <c r="BW92" s="141"/>
      <c r="BX92" s="141"/>
      <c r="BY92" s="141"/>
      <c r="BZ92" s="141"/>
      <c r="CA92" s="141"/>
      <c r="CB92" s="141"/>
      <c r="CC92" s="141"/>
      <c r="CD92" s="141"/>
      <c r="CE92" s="141"/>
      <c r="CF92" s="141"/>
      <c r="CG92" s="141"/>
      <c r="CH92" s="141"/>
      <c r="CI92" s="141"/>
      <c r="CJ92" s="136">
        <f>CI92/Tabla1[[#This Row],[Meta 2024*]]</f>
        <v>0</v>
      </c>
      <c r="CK92" s="101"/>
    </row>
    <row r="93" spans="1:89" ht="120.75" hidden="1" thickBot="1" x14ac:dyDescent="0.3">
      <c r="A93" s="120" t="s">
        <v>217</v>
      </c>
      <c r="B93" s="36" t="s">
        <v>269</v>
      </c>
      <c r="C93" s="33">
        <v>20230091</v>
      </c>
      <c r="D93" s="33" t="s">
        <v>273</v>
      </c>
      <c r="E93" s="6"/>
      <c r="F93" s="6"/>
      <c r="G93" s="6"/>
      <c r="H93" s="6"/>
      <c r="I93" s="6"/>
      <c r="J93" s="61"/>
      <c r="K93" s="233"/>
      <c r="L93" s="6"/>
      <c r="M93" s="6"/>
      <c r="N93" s="6"/>
      <c r="O93" s="6"/>
      <c r="P93" s="7" t="s">
        <v>55</v>
      </c>
      <c r="Q93" s="6" t="s">
        <v>48</v>
      </c>
      <c r="R93" s="83" t="s">
        <v>234</v>
      </c>
      <c r="S93" s="6"/>
      <c r="T93" s="6"/>
      <c r="U93" s="6" t="s">
        <v>50</v>
      </c>
      <c r="V93" s="5">
        <v>480</v>
      </c>
      <c r="W93" s="5"/>
      <c r="X93" s="5"/>
      <c r="Y93" s="5"/>
      <c r="Z93" s="5"/>
      <c r="AA93" s="5">
        <v>500</v>
      </c>
      <c r="AB93" s="6"/>
      <c r="AC93" s="6"/>
      <c r="AD93" s="6"/>
      <c r="AE93" s="6"/>
      <c r="AF93" s="31">
        <v>500</v>
      </c>
      <c r="AG93" s="6"/>
      <c r="AH93" s="6"/>
      <c r="AI93" s="6"/>
      <c r="AJ93" s="6"/>
      <c r="AK93" s="31">
        <v>750</v>
      </c>
      <c r="AL93" s="6"/>
      <c r="AM93" s="6"/>
      <c r="AN93" s="6"/>
      <c r="AO93" s="6"/>
      <c r="AP93" s="31">
        <v>2.23</v>
      </c>
      <c r="AQ93" s="5" t="s">
        <v>231</v>
      </c>
      <c r="AR93" s="5" t="s">
        <v>247</v>
      </c>
      <c r="AS93" s="6"/>
      <c r="AT93" s="6"/>
      <c r="AU93" s="7"/>
      <c r="AV93" s="7"/>
      <c r="AW93" s="157"/>
      <c r="AX93" s="157"/>
      <c r="AY93" s="157"/>
      <c r="AZ93" s="157"/>
      <c r="BA93" s="157"/>
      <c r="BB93" s="157"/>
      <c r="BC93" s="157"/>
      <c r="BD93" s="157"/>
      <c r="BE93" s="157"/>
      <c r="BF93" s="157"/>
      <c r="BG93" s="157"/>
      <c r="BH93" s="157"/>
      <c r="BI93" s="157"/>
      <c r="BJ93" s="157"/>
      <c r="BK93" s="157"/>
      <c r="BL93" s="157"/>
      <c r="BM93" s="157"/>
      <c r="BN93" s="157"/>
      <c r="BO93" s="157"/>
      <c r="BP93" s="157"/>
      <c r="BQ93" s="157"/>
      <c r="BR93" s="157"/>
      <c r="BS93" s="141"/>
      <c r="BT93" s="132"/>
      <c r="BU93" s="141"/>
      <c r="BV93" s="157"/>
      <c r="BW93" s="141"/>
      <c r="BX93" s="141"/>
      <c r="BY93" s="141"/>
      <c r="BZ93" s="141"/>
      <c r="CA93" s="141"/>
      <c r="CB93" s="141"/>
      <c r="CC93" s="141"/>
      <c r="CD93" s="141"/>
      <c r="CE93" s="141"/>
      <c r="CF93" s="141"/>
      <c r="CG93" s="141"/>
      <c r="CH93" s="141"/>
      <c r="CI93" s="141"/>
      <c r="CJ93" s="136">
        <f>CI93/Tabla1[[#This Row],[Meta 2024*]]</f>
        <v>0</v>
      </c>
      <c r="CK93" s="101"/>
    </row>
    <row r="94" spans="1:89" ht="135.75" hidden="1" thickBot="1" x14ac:dyDescent="0.3">
      <c r="A94" s="120" t="s">
        <v>217</v>
      </c>
      <c r="B94" s="36" t="s">
        <v>274</v>
      </c>
      <c r="C94" s="33">
        <v>20230092</v>
      </c>
      <c r="D94" s="33" t="s">
        <v>275</v>
      </c>
      <c r="E94" s="6"/>
      <c r="F94" s="6"/>
      <c r="G94" s="6"/>
      <c r="H94" s="6"/>
      <c r="I94" s="6"/>
      <c r="J94" s="61"/>
      <c r="K94" s="233"/>
      <c r="L94" s="6"/>
      <c r="M94" s="6"/>
      <c r="N94" s="6"/>
      <c r="O94" s="6"/>
      <c r="P94" s="7" t="s">
        <v>47</v>
      </c>
      <c r="Q94" s="6" t="s">
        <v>48</v>
      </c>
      <c r="R94" s="83" t="s">
        <v>234</v>
      </c>
      <c r="S94" s="6"/>
      <c r="T94" s="6"/>
      <c r="U94" s="6" t="s">
        <v>50</v>
      </c>
      <c r="V94" s="5">
        <v>0</v>
      </c>
      <c r="W94" s="5"/>
      <c r="X94" s="5"/>
      <c r="Y94" s="5"/>
      <c r="Z94" s="5"/>
      <c r="AA94" s="5" t="s">
        <v>276</v>
      </c>
      <c r="AB94" s="6"/>
      <c r="AC94" s="6"/>
      <c r="AD94" s="6"/>
      <c r="AE94" s="6"/>
      <c r="AF94" s="31" t="s">
        <v>277</v>
      </c>
      <c r="AG94" s="6"/>
      <c r="AH94" s="6"/>
      <c r="AI94" s="6"/>
      <c r="AJ94" s="6"/>
      <c r="AK94" s="31" t="s">
        <v>278</v>
      </c>
      <c r="AL94" s="6"/>
      <c r="AM94" s="6"/>
      <c r="AN94" s="6"/>
      <c r="AO94" s="6"/>
      <c r="AP94" s="31">
        <v>1</v>
      </c>
      <c r="AQ94" s="5" t="s">
        <v>231</v>
      </c>
      <c r="AR94" s="5" t="s">
        <v>247</v>
      </c>
      <c r="AS94" s="6"/>
      <c r="AT94" s="6"/>
      <c r="AU94" s="7"/>
      <c r="AV94" s="7"/>
      <c r="AW94" s="157"/>
      <c r="AX94" s="157"/>
      <c r="AY94" s="157"/>
      <c r="AZ94" s="157"/>
      <c r="BA94" s="157"/>
      <c r="BB94" s="157"/>
      <c r="BC94" s="157"/>
      <c r="BD94" s="157"/>
      <c r="BE94" s="157"/>
      <c r="BF94" s="157"/>
      <c r="BG94" s="157"/>
      <c r="BH94" s="157"/>
      <c r="BI94" s="157"/>
      <c r="BJ94" s="157"/>
      <c r="BK94" s="157"/>
      <c r="BL94" s="157"/>
      <c r="BM94" s="157"/>
      <c r="BN94" s="157"/>
      <c r="BO94" s="157"/>
      <c r="BP94" s="157"/>
      <c r="BQ94" s="157"/>
      <c r="BR94" s="157"/>
      <c r="BS94" s="141"/>
      <c r="BT94" s="132"/>
      <c r="BU94" s="141"/>
      <c r="BV94" s="157"/>
      <c r="BW94" s="141"/>
      <c r="BX94" s="141"/>
      <c r="BY94" s="141"/>
      <c r="BZ94" s="141"/>
      <c r="CA94" s="141"/>
      <c r="CB94" s="141"/>
      <c r="CC94" s="141"/>
      <c r="CD94" s="141"/>
      <c r="CE94" s="141"/>
      <c r="CF94" s="141"/>
      <c r="CG94" s="141"/>
      <c r="CH94" s="141"/>
      <c r="CI94" s="141"/>
      <c r="CJ94" s="136" t="e">
        <f>CI94/Tabla1[[#This Row],[Meta 2024*]]</f>
        <v>#VALUE!</v>
      </c>
      <c r="CK94" s="101"/>
    </row>
    <row r="95" spans="1:89" ht="120.75" hidden="1" thickBot="1" x14ac:dyDescent="0.3">
      <c r="A95" s="120" t="s">
        <v>279</v>
      </c>
      <c r="B95" s="37" t="s">
        <v>280</v>
      </c>
      <c r="C95" s="33">
        <v>20230093</v>
      </c>
      <c r="D95" s="39" t="s">
        <v>281</v>
      </c>
      <c r="E95" s="6"/>
      <c r="F95" s="6"/>
      <c r="G95" s="6"/>
      <c r="H95" s="6"/>
      <c r="I95" s="6"/>
      <c r="J95" s="61"/>
      <c r="K95" s="233"/>
      <c r="L95" s="6"/>
      <c r="M95" s="6"/>
      <c r="N95" s="6"/>
      <c r="O95" s="6"/>
      <c r="P95" s="20" t="s">
        <v>47</v>
      </c>
      <c r="Q95" s="6" t="s">
        <v>48</v>
      </c>
      <c r="R95" s="90" t="s">
        <v>282</v>
      </c>
      <c r="S95" s="6"/>
      <c r="T95" s="6"/>
      <c r="U95" s="6" t="s">
        <v>50</v>
      </c>
      <c r="V95" s="21">
        <v>0.06</v>
      </c>
      <c r="W95" s="21"/>
      <c r="X95" s="21"/>
      <c r="Y95" s="21"/>
      <c r="Z95" s="21"/>
      <c r="AA95" s="21">
        <v>0.08</v>
      </c>
      <c r="AB95" s="6"/>
      <c r="AC95" s="6"/>
      <c r="AD95" s="6"/>
      <c r="AE95" s="6"/>
      <c r="AF95" s="31">
        <v>0.1</v>
      </c>
      <c r="AG95" s="6"/>
      <c r="AH95" s="6"/>
      <c r="AI95" s="6"/>
      <c r="AJ95" s="6"/>
      <c r="AK95" s="31">
        <v>0.12</v>
      </c>
      <c r="AL95" s="6"/>
      <c r="AM95" s="6"/>
      <c r="AN95" s="6"/>
      <c r="AO95" s="6"/>
      <c r="AP95" s="31">
        <v>0.12</v>
      </c>
      <c r="AQ95" s="19" t="s">
        <v>283</v>
      </c>
      <c r="AR95" s="19" t="s">
        <v>105</v>
      </c>
      <c r="AS95" s="6"/>
      <c r="AT95" s="6"/>
      <c r="AU95" s="7"/>
      <c r="AV95" s="7"/>
      <c r="AW95" s="157"/>
      <c r="AX95" s="157"/>
      <c r="AY95" s="157"/>
      <c r="AZ95" s="157"/>
      <c r="BA95" s="157"/>
      <c r="BB95" s="157"/>
      <c r="BC95" s="157"/>
      <c r="BD95" s="157"/>
      <c r="BE95" s="157"/>
      <c r="BF95" s="157"/>
      <c r="BG95" s="157"/>
      <c r="BH95" s="157"/>
      <c r="BI95" s="157"/>
      <c r="BJ95" s="157"/>
      <c r="BK95" s="157"/>
      <c r="BL95" s="157"/>
      <c r="BM95" s="157"/>
      <c r="BN95" s="157"/>
      <c r="BO95" s="157"/>
      <c r="BP95" s="157"/>
      <c r="BQ95" s="157"/>
      <c r="BR95" s="157"/>
      <c r="BS95" s="141"/>
      <c r="BT95" s="132"/>
      <c r="BU95" s="141"/>
      <c r="BV95" s="157"/>
      <c r="BW95" s="141"/>
      <c r="BX95" s="141"/>
      <c r="BY95" s="141"/>
      <c r="BZ95" s="141"/>
      <c r="CA95" s="141"/>
      <c r="CB95" s="141"/>
      <c r="CC95" s="141"/>
      <c r="CD95" s="141"/>
      <c r="CE95" s="141"/>
      <c r="CF95" s="141"/>
      <c r="CG95" s="141"/>
      <c r="CH95" s="141"/>
      <c r="CI95" s="141"/>
      <c r="CJ95" s="136">
        <f>CI95/Tabla1[[#This Row],[Meta 2024*]]</f>
        <v>0</v>
      </c>
      <c r="CK95" s="101"/>
    </row>
    <row r="96" spans="1:89" ht="60.75" hidden="1" thickBot="1" x14ac:dyDescent="0.3">
      <c r="A96" s="120" t="s">
        <v>279</v>
      </c>
      <c r="B96" s="36" t="s">
        <v>284</v>
      </c>
      <c r="C96" s="33">
        <v>20230094</v>
      </c>
      <c r="D96" s="33" t="s">
        <v>285</v>
      </c>
      <c r="E96" s="6"/>
      <c r="F96" s="6"/>
      <c r="G96" s="6"/>
      <c r="H96" s="6"/>
      <c r="I96" s="6"/>
      <c r="J96" s="61"/>
      <c r="K96" s="233"/>
      <c r="L96" s="6"/>
      <c r="M96" s="6"/>
      <c r="N96" s="6"/>
      <c r="O96" s="6"/>
      <c r="P96" s="7" t="s">
        <v>55</v>
      </c>
      <c r="Q96" s="6" t="s">
        <v>48</v>
      </c>
      <c r="R96" s="83">
        <v>0</v>
      </c>
      <c r="S96" s="6"/>
      <c r="T96" s="6"/>
      <c r="U96" s="6" t="s">
        <v>50</v>
      </c>
      <c r="V96" s="5">
        <v>6</v>
      </c>
      <c r="W96" s="5"/>
      <c r="X96" s="5"/>
      <c r="Y96" s="5"/>
      <c r="Z96" s="5"/>
      <c r="AA96" s="5">
        <v>8</v>
      </c>
      <c r="AB96" s="6"/>
      <c r="AC96" s="6"/>
      <c r="AD96" s="6"/>
      <c r="AE96" s="6"/>
      <c r="AF96" s="31">
        <v>8</v>
      </c>
      <c r="AG96" s="6"/>
      <c r="AH96" s="6"/>
      <c r="AI96" s="6"/>
      <c r="AJ96" s="6"/>
      <c r="AK96" s="31">
        <v>10</v>
      </c>
      <c r="AL96" s="6"/>
      <c r="AM96" s="6"/>
      <c r="AN96" s="6"/>
      <c r="AO96" s="6"/>
      <c r="AP96" s="31">
        <v>32</v>
      </c>
      <c r="AQ96" s="5" t="s">
        <v>51</v>
      </c>
      <c r="AR96" s="5" t="s">
        <v>286</v>
      </c>
      <c r="AS96" s="6"/>
      <c r="AT96" s="6"/>
      <c r="AU96" s="7"/>
      <c r="AV96" s="7"/>
      <c r="AW96" s="157"/>
      <c r="AX96" s="157"/>
      <c r="AY96" s="157"/>
      <c r="AZ96" s="157"/>
      <c r="BA96" s="157"/>
      <c r="BB96" s="157"/>
      <c r="BC96" s="157"/>
      <c r="BD96" s="157"/>
      <c r="BE96" s="157"/>
      <c r="BF96" s="157"/>
      <c r="BG96" s="157"/>
      <c r="BH96" s="157"/>
      <c r="BI96" s="157"/>
      <c r="BJ96" s="157"/>
      <c r="BK96" s="157"/>
      <c r="BL96" s="157"/>
      <c r="BM96" s="157"/>
      <c r="BN96" s="157"/>
      <c r="BO96" s="157"/>
      <c r="BP96" s="157"/>
      <c r="BQ96" s="157"/>
      <c r="BR96" s="157"/>
      <c r="BS96" s="141"/>
      <c r="BT96" s="132"/>
      <c r="BU96" s="141"/>
      <c r="BV96" s="157"/>
      <c r="BW96" s="141"/>
      <c r="BX96" s="141"/>
      <c r="BY96" s="141"/>
      <c r="BZ96" s="141"/>
      <c r="CA96" s="141"/>
      <c r="CB96" s="141"/>
      <c r="CC96" s="141"/>
      <c r="CD96" s="141"/>
      <c r="CE96" s="141"/>
      <c r="CF96" s="141"/>
      <c r="CG96" s="141"/>
      <c r="CH96" s="141"/>
      <c r="CI96" s="141"/>
      <c r="CJ96" s="136">
        <f>CI96/Tabla1[[#This Row],[Meta 2024*]]</f>
        <v>0</v>
      </c>
      <c r="CK96" s="101"/>
    </row>
    <row r="97" spans="1:89" ht="60.75" hidden="1" thickBot="1" x14ac:dyDescent="0.3">
      <c r="A97" s="120" t="s">
        <v>279</v>
      </c>
      <c r="B97" s="36" t="s">
        <v>284</v>
      </c>
      <c r="C97" s="33">
        <v>20230095</v>
      </c>
      <c r="D97" s="33" t="s">
        <v>287</v>
      </c>
      <c r="E97" s="6"/>
      <c r="F97" s="6"/>
      <c r="G97" s="6"/>
      <c r="H97" s="6"/>
      <c r="I97" s="6"/>
      <c r="J97" s="61"/>
      <c r="K97" s="233"/>
      <c r="L97" s="6"/>
      <c r="M97" s="6"/>
      <c r="N97" s="6"/>
      <c r="O97" s="6"/>
      <c r="P97" s="7" t="s">
        <v>55</v>
      </c>
      <c r="Q97" s="6" t="s">
        <v>48</v>
      </c>
      <c r="R97" s="83">
        <v>0</v>
      </c>
      <c r="S97" s="6"/>
      <c r="T97" s="6"/>
      <c r="U97" s="6" t="s">
        <v>50</v>
      </c>
      <c r="V97" s="9">
        <v>460</v>
      </c>
      <c r="W97" s="9"/>
      <c r="X97" s="9"/>
      <c r="Y97" s="9"/>
      <c r="Z97" s="9"/>
      <c r="AA97" s="9">
        <v>1.3</v>
      </c>
      <c r="AB97" s="6"/>
      <c r="AC97" s="6"/>
      <c r="AD97" s="6"/>
      <c r="AE97" s="6"/>
      <c r="AF97" s="31">
        <v>2.2000000000000002</v>
      </c>
      <c r="AG97" s="6"/>
      <c r="AH97" s="6"/>
      <c r="AI97" s="6"/>
      <c r="AJ97" s="6"/>
      <c r="AK97" s="31">
        <v>3.34</v>
      </c>
      <c r="AL97" s="6"/>
      <c r="AM97" s="6"/>
      <c r="AN97" s="6"/>
      <c r="AO97" s="6"/>
      <c r="AP97" s="31">
        <v>7.3</v>
      </c>
      <c r="AQ97" s="5" t="s">
        <v>51</v>
      </c>
      <c r="AR97" s="5" t="s">
        <v>286</v>
      </c>
      <c r="AS97" s="6"/>
      <c r="AT97" s="6"/>
      <c r="AU97" s="7"/>
      <c r="AV97" s="7"/>
      <c r="AW97" s="157"/>
      <c r="AX97" s="157"/>
      <c r="AY97" s="157"/>
      <c r="AZ97" s="157"/>
      <c r="BA97" s="157"/>
      <c r="BB97" s="157"/>
      <c r="BC97" s="157"/>
      <c r="BD97" s="157"/>
      <c r="BE97" s="157"/>
      <c r="BF97" s="157"/>
      <c r="BG97" s="157"/>
      <c r="BH97" s="157"/>
      <c r="BI97" s="157"/>
      <c r="BJ97" s="157"/>
      <c r="BK97" s="157"/>
      <c r="BL97" s="157"/>
      <c r="BM97" s="157"/>
      <c r="BN97" s="157"/>
      <c r="BO97" s="157"/>
      <c r="BP97" s="157"/>
      <c r="BQ97" s="157"/>
      <c r="BR97" s="157"/>
      <c r="BS97" s="141"/>
      <c r="BT97" s="132"/>
      <c r="BU97" s="141"/>
      <c r="BV97" s="157"/>
      <c r="BW97" s="141"/>
      <c r="BX97" s="141"/>
      <c r="BY97" s="141"/>
      <c r="BZ97" s="141"/>
      <c r="CA97" s="141"/>
      <c r="CB97" s="141"/>
      <c r="CC97" s="141"/>
      <c r="CD97" s="141"/>
      <c r="CE97" s="141"/>
      <c r="CF97" s="141"/>
      <c r="CG97" s="141"/>
      <c r="CH97" s="141"/>
      <c r="CI97" s="141"/>
      <c r="CJ97" s="136">
        <f>CI97/Tabla1[[#This Row],[Meta 2024*]]</f>
        <v>0</v>
      </c>
      <c r="CK97" s="101"/>
    </row>
    <row r="98" spans="1:89" s="52" customFormat="1" ht="124.5" customHeight="1" x14ac:dyDescent="0.25">
      <c r="A98" s="119" t="s">
        <v>279</v>
      </c>
      <c r="B98" s="45" t="s">
        <v>288</v>
      </c>
      <c r="C98" s="42">
        <v>20230096</v>
      </c>
      <c r="D98" s="45" t="s">
        <v>289</v>
      </c>
      <c r="E98" s="46" t="s">
        <v>504</v>
      </c>
      <c r="F98" s="47" t="s">
        <v>522</v>
      </c>
      <c r="G98" s="47" t="s">
        <v>523</v>
      </c>
      <c r="H98" s="48" t="s">
        <v>492</v>
      </c>
      <c r="I98" s="42" t="s">
        <v>490</v>
      </c>
      <c r="J98" s="160" t="s">
        <v>491</v>
      </c>
      <c r="K98" s="234" t="s">
        <v>493</v>
      </c>
      <c r="L98" s="45" t="s">
        <v>496</v>
      </c>
      <c r="M98" s="42" t="s">
        <v>499</v>
      </c>
      <c r="N98" s="42" t="s">
        <v>282</v>
      </c>
      <c r="O98" s="42" t="s">
        <v>503</v>
      </c>
      <c r="P98" s="49" t="s">
        <v>55</v>
      </c>
      <c r="Q98" s="42" t="s">
        <v>48</v>
      </c>
      <c r="R98" s="51" t="s">
        <v>282</v>
      </c>
      <c r="S98" s="42" t="s">
        <v>282</v>
      </c>
      <c r="T98" s="54">
        <v>1775000000</v>
      </c>
      <c r="U98" s="42" t="s">
        <v>50</v>
      </c>
      <c r="V98" s="44">
        <v>25000</v>
      </c>
      <c r="W98" s="51">
        <v>0</v>
      </c>
      <c r="X98" s="55">
        <v>12500</v>
      </c>
      <c r="Y98" s="55">
        <v>19500</v>
      </c>
      <c r="Z98" s="55">
        <v>25000</v>
      </c>
      <c r="AA98" s="138">
        <v>23700</v>
      </c>
      <c r="AB98" s="137">
        <v>0</v>
      </c>
      <c r="AC98" s="139">
        <v>10000</v>
      </c>
      <c r="AD98" s="139">
        <v>15000</v>
      </c>
      <c r="AE98" s="139">
        <v>23700</v>
      </c>
      <c r="AF98" s="44">
        <v>24000</v>
      </c>
      <c r="AG98" s="48"/>
      <c r="AH98" s="48"/>
      <c r="AI98" s="48"/>
      <c r="AJ98" s="48"/>
      <c r="AK98" s="44">
        <v>24300</v>
      </c>
      <c r="AL98" s="48"/>
      <c r="AM98" s="48"/>
      <c r="AN98" s="48"/>
      <c r="AO98" s="48"/>
      <c r="AP98" s="44" t="s">
        <v>802</v>
      </c>
      <c r="AQ98" s="42" t="s">
        <v>211</v>
      </c>
      <c r="AR98" s="42" t="s">
        <v>290</v>
      </c>
      <c r="AS98" s="48" t="s">
        <v>801</v>
      </c>
      <c r="AT98" s="48" t="s">
        <v>801</v>
      </c>
      <c r="AU98" s="151" t="s">
        <v>564</v>
      </c>
      <c r="AV98" s="183">
        <v>0</v>
      </c>
      <c r="AW98" s="151" t="s">
        <v>565</v>
      </c>
      <c r="AX98" s="183">
        <v>0</v>
      </c>
      <c r="AY98" s="151" t="s">
        <v>566</v>
      </c>
      <c r="AZ98" s="183">
        <v>0</v>
      </c>
      <c r="BA98" s="151" t="s">
        <v>567</v>
      </c>
      <c r="BB98" s="183">
        <v>0</v>
      </c>
      <c r="BC98" s="151" t="s">
        <v>568</v>
      </c>
      <c r="BD98" s="183">
        <f>2995*3</f>
        <v>8985</v>
      </c>
      <c r="BE98" s="151" t="s">
        <v>569</v>
      </c>
      <c r="BF98" s="183">
        <v>12570</v>
      </c>
      <c r="BG98" s="151" t="s">
        <v>574</v>
      </c>
      <c r="BH98" s="183">
        <f>4477*3</f>
        <v>13431</v>
      </c>
      <c r="BI98" s="151" t="s">
        <v>575</v>
      </c>
      <c r="BJ98" s="183">
        <f>BH98</f>
        <v>13431</v>
      </c>
      <c r="BK98" s="151" t="s">
        <v>648</v>
      </c>
      <c r="BL98" s="183">
        <v>14892</v>
      </c>
      <c r="BM98" s="152" t="s">
        <v>684</v>
      </c>
      <c r="BN98" s="184">
        <v>18156</v>
      </c>
      <c r="BO98" s="152" t="s">
        <v>696</v>
      </c>
      <c r="BP98" s="187">
        <v>19674</v>
      </c>
      <c r="BQ98" s="151" t="s">
        <v>708</v>
      </c>
      <c r="BR98" s="188">
        <v>23668</v>
      </c>
      <c r="BS98" s="140">
        <f>BR98</f>
        <v>23668</v>
      </c>
      <c r="BT98" s="134">
        <f>BS98/Tabla1[[#This Row],[Meta 2023*]]</f>
        <v>0.94672000000000001</v>
      </c>
      <c r="BU98" s="156">
        <f>BS98/Tabla1[[#This Row],[T3 2023]]</f>
        <v>1.2137435897435898</v>
      </c>
      <c r="BV98" s="185"/>
      <c r="BW98" s="278" t="s">
        <v>728</v>
      </c>
      <c r="BX98" s="140">
        <v>0</v>
      </c>
      <c r="BY98" s="280" t="s">
        <v>741</v>
      </c>
      <c r="BZ98" s="140">
        <f>360+33</f>
        <v>393</v>
      </c>
      <c r="CA98" s="281" t="s">
        <v>754</v>
      </c>
      <c r="CB98" s="140">
        <f>((156+62)*3)+BZ98</f>
        <v>1047</v>
      </c>
      <c r="CC98" s="277" t="s">
        <v>771</v>
      </c>
      <c r="CD98" s="140">
        <v>4824</v>
      </c>
      <c r="CE98" s="280" t="s">
        <v>786</v>
      </c>
      <c r="CF98" s="140">
        <f>3788*3</f>
        <v>11364</v>
      </c>
      <c r="CG98" s="280" t="s">
        <v>791</v>
      </c>
      <c r="CH98" s="140">
        <v>18750</v>
      </c>
      <c r="CI98" s="140">
        <v>18750</v>
      </c>
      <c r="CJ98" s="136">
        <f>CH98/Tabla1[[#This Row],[T4 2024*]]</f>
        <v>0.79113924050632911</v>
      </c>
      <c r="CK98" s="235">
        <f>CH98/Tabla1[[#This Row],[T2 2024*]]</f>
        <v>1.875</v>
      </c>
    </row>
    <row r="99" spans="1:89" s="52" customFormat="1" ht="198.75" customHeight="1" thickBot="1" x14ac:dyDescent="0.3">
      <c r="A99" s="121" t="s">
        <v>279</v>
      </c>
      <c r="B99" s="122" t="s">
        <v>291</v>
      </c>
      <c r="C99" s="123">
        <v>20230097</v>
      </c>
      <c r="D99" s="122" t="s">
        <v>292</v>
      </c>
      <c r="E99" s="124" t="s">
        <v>508</v>
      </c>
      <c r="F99" s="125" t="s">
        <v>518</v>
      </c>
      <c r="G99" s="125" t="s">
        <v>519</v>
      </c>
      <c r="H99" s="126" t="s">
        <v>492</v>
      </c>
      <c r="I99" s="123" t="s">
        <v>490</v>
      </c>
      <c r="J99" s="161" t="s">
        <v>491</v>
      </c>
      <c r="K99" s="234" t="s">
        <v>493</v>
      </c>
      <c r="L99" s="45" t="s">
        <v>495</v>
      </c>
      <c r="M99" s="42" t="s">
        <v>500</v>
      </c>
      <c r="N99" s="42" t="s">
        <v>282</v>
      </c>
      <c r="O99" s="42" t="s">
        <v>520</v>
      </c>
      <c r="P99" s="49" t="s">
        <v>47</v>
      </c>
      <c r="Q99" s="42" t="s">
        <v>48</v>
      </c>
      <c r="R99" s="51" t="s">
        <v>282</v>
      </c>
      <c r="S99" s="42" t="s">
        <v>282</v>
      </c>
      <c r="T99" s="53">
        <v>5071549300</v>
      </c>
      <c r="U99" s="42" t="s">
        <v>50</v>
      </c>
      <c r="V99" s="189">
        <v>0.02</v>
      </c>
      <c r="W99" s="190" t="s">
        <v>282</v>
      </c>
      <c r="X99" s="190" t="s">
        <v>282</v>
      </c>
      <c r="Y99" s="190" t="s">
        <v>282</v>
      </c>
      <c r="Z99" s="191">
        <v>0.02</v>
      </c>
      <c r="AA99" s="189">
        <v>0.03</v>
      </c>
      <c r="AB99" s="51" t="s">
        <v>282</v>
      </c>
      <c r="AC99" s="51" t="s">
        <v>282</v>
      </c>
      <c r="AD99" s="51" t="s">
        <v>282</v>
      </c>
      <c r="AE99" s="191">
        <v>0.03</v>
      </c>
      <c r="AF99" s="189">
        <v>0.04</v>
      </c>
      <c r="AG99" s="48"/>
      <c r="AH99" s="48"/>
      <c r="AI99" s="48"/>
      <c r="AJ99" s="48"/>
      <c r="AK99" s="189">
        <v>0.05</v>
      </c>
      <c r="AL99" s="48"/>
      <c r="AM99" s="48"/>
      <c r="AN99" s="48"/>
      <c r="AO99" s="48"/>
      <c r="AP99" s="44">
        <v>5</v>
      </c>
      <c r="AQ99" s="42" t="s">
        <v>293</v>
      </c>
      <c r="AR99" s="42" t="s">
        <v>294</v>
      </c>
      <c r="AS99" s="48" t="s">
        <v>507</v>
      </c>
      <c r="AT99" s="48" t="s">
        <v>507</v>
      </c>
      <c r="AU99" s="151" t="s">
        <v>542</v>
      </c>
      <c r="AV99" s="192">
        <v>747.2</v>
      </c>
      <c r="AW99" s="151" t="s">
        <v>543</v>
      </c>
      <c r="AX99" s="192">
        <v>841.3</v>
      </c>
      <c r="AY99" s="151" t="s">
        <v>544</v>
      </c>
      <c r="AZ99" s="192">
        <v>1011.43</v>
      </c>
      <c r="BA99" s="151" t="s">
        <v>545</v>
      </c>
      <c r="BB99" s="192">
        <v>1072</v>
      </c>
      <c r="BC99" s="151" t="s">
        <v>546</v>
      </c>
      <c r="BD99" s="192">
        <f>1167.2</f>
        <v>1167.2</v>
      </c>
      <c r="BE99" s="151" t="s">
        <v>547</v>
      </c>
      <c r="BF99" s="192">
        <v>1312.75</v>
      </c>
      <c r="BG99" s="151" t="s">
        <v>548</v>
      </c>
      <c r="BH99" s="192">
        <v>10725.36</v>
      </c>
      <c r="BI99" s="151" t="s">
        <v>549</v>
      </c>
      <c r="BJ99" s="192">
        <v>11323</v>
      </c>
      <c r="BK99" s="151" t="s">
        <v>645</v>
      </c>
      <c r="BL99" s="183">
        <v>11663</v>
      </c>
      <c r="BM99" s="152" t="s">
        <v>685</v>
      </c>
      <c r="BN99" s="193">
        <f>BL99+438.117984</f>
        <v>12101.117984</v>
      </c>
      <c r="BO99" s="152" t="s">
        <v>694</v>
      </c>
      <c r="BP99" s="187">
        <v>13294</v>
      </c>
      <c r="BQ99" s="151" t="s">
        <v>711</v>
      </c>
      <c r="BR99" s="194">
        <v>38517</v>
      </c>
      <c r="BS99" s="195">
        <v>0.12889999999999999</v>
      </c>
      <c r="BT99" s="136">
        <f>BS99/Tabla1[[#This Row],[T4 2023]]</f>
        <v>6.4449999999999994</v>
      </c>
      <c r="BU99" s="140" t="s">
        <v>282</v>
      </c>
      <c r="BV99" s="185"/>
      <c r="BW99" s="278" t="s">
        <v>727</v>
      </c>
      <c r="BX99" s="282">
        <v>892.3</v>
      </c>
      <c r="BY99" s="278" t="s">
        <v>742</v>
      </c>
      <c r="BZ99" s="282">
        <v>939</v>
      </c>
      <c r="CA99" s="280" t="s">
        <v>760</v>
      </c>
      <c r="CB99" s="282">
        <v>1505.7</v>
      </c>
      <c r="CC99" s="283" t="s">
        <v>766</v>
      </c>
      <c r="CD99" s="284">
        <v>1706</v>
      </c>
      <c r="CE99" s="283" t="s">
        <v>777</v>
      </c>
      <c r="CF99" s="284">
        <v>1951</v>
      </c>
      <c r="CG99" s="283" t="s">
        <v>788</v>
      </c>
      <c r="CH99" s="284">
        <v>2317</v>
      </c>
      <c r="CI99" s="285">
        <v>0</v>
      </c>
      <c r="CJ99" s="246">
        <f>CH99/43246</f>
        <v>5.357720945289738E-2</v>
      </c>
      <c r="CK99" s="144" t="s">
        <v>282</v>
      </c>
    </row>
    <row r="100" spans="1:89" ht="195" hidden="1" x14ac:dyDescent="0.25">
      <c r="A100" s="107" t="s">
        <v>279</v>
      </c>
      <c r="B100" s="108" t="s">
        <v>295</v>
      </c>
      <c r="C100" s="109">
        <v>20230098</v>
      </c>
      <c r="D100" s="109" t="s">
        <v>296</v>
      </c>
      <c r="E100" s="110"/>
      <c r="F100" s="110"/>
      <c r="G100" s="110"/>
      <c r="H100" s="110"/>
      <c r="I100" s="110"/>
      <c r="J100" s="111"/>
      <c r="K100" s="233"/>
      <c r="L100" s="6"/>
      <c r="M100" s="6"/>
      <c r="N100" s="6"/>
      <c r="O100" s="6"/>
      <c r="P100" s="7" t="s">
        <v>55</v>
      </c>
      <c r="Q100" s="6" t="s">
        <v>48</v>
      </c>
      <c r="R100" s="83" t="s">
        <v>49</v>
      </c>
      <c r="S100" s="6"/>
      <c r="T100" s="6"/>
      <c r="U100" s="6" t="s">
        <v>50</v>
      </c>
      <c r="V100" s="5">
        <v>1</v>
      </c>
      <c r="W100" s="5"/>
      <c r="X100" s="5"/>
      <c r="Y100" s="5"/>
      <c r="Z100" s="5"/>
      <c r="AA100" s="31">
        <v>1.87</v>
      </c>
      <c r="AB100" s="6"/>
      <c r="AC100" s="6"/>
      <c r="AD100" s="6"/>
      <c r="AE100" s="6"/>
      <c r="AF100" s="31">
        <v>1.93</v>
      </c>
      <c r="AG100" s="6"/>
      <c r="AH100" s="6"/>
      <c r="AI100" s="6"/>
      <c r="AJ100" s="6"/>
      <c r="AK100" s="31">
        <v>2</v>
      </c>
      <c r="AL100" s="6"/>
      <c r="AM100" s="6"/>
      <c r="AN100" s="6"/>
      <c r="AO100" s="6"/>
      <c r="AP100" s="31">
        <v>6.8</v>
      </c>
      <c r="AQ100" s="5" t="s">
        <v>297</v>
      </c>
      <c r="AR100" s="6" t="s">
        <v>298</v>
      </c>
      <c r="AS100" s="6"/>
      <c r="AT100" s="6"/>
      <c r="AU100" s="7"/>
      <c r="AV100" s="7"/>
      <c r="AW100" s="157"/>
      <c r="AX100" s="157"/>
      <c r="AY100" s="157"/>
      <c r="AZ100" s="157"/>
      <c r="BA100" s="157"/>
      <c r="BB100" s="157"/>
      <c r="BC100" s="157"/>
      <c r="BD100" s="157"/>
      <c r="BE100" s="157"/>
      <c r="BF100" s="157"/>
      <c r="BG100" s="157"/>
      <c r="BH100" s="157"/>
      <c r="BI100" s="157"/>
      <c r="BJ100" s="157"/>
      <c r="BK100" s="157"/>
      <c r="BL100" s="157"/>
      <c r="BM100" s="157"/>
      <c r="BN100" s="157"/>
      <c r="BO100" s="157"/>
      <c r="BP100" s="157"/>
      <c r="BQ100" s="157"/>
      <c r="BR100" s="157"/>
      <c r="BS100" s="157"/>
      <c r="BT100" s="196"/>
      <c r="BU100" s="157"/>
      <c r="BV100" s="157"/>
      <c r="BW100" s="141"/>
      <c r="BX100" s="141"/>
      <c r="BY100" s="141"/>
      <c r="BZ100" s="141"/>
      <c r="CA100" s="141"/>
      <c r="CB100" s="141"/>
      <c r="CC100" s="141"/>
      <c r="CD100" s="141"/>
      <c r="CE100" s="141"/>
      <c r="CF100" s="141"/>
      <c r="CG100" s="141"/>
      <c r="CH100" s="141"/>
      <c r="CI100" s="141"/>
      <c r="CJ100" s="136">
        <f>CI100/Tabla1[[#This Row],[Meta 2024*]]</f>
        <v>0</v>
      </c>
      <c r="CK100" s="73"/>
    </row>
    <row r="101" spans="1:89" ht="120" hidden="1" x14ac:dyDescent="0.25">
      <c r="A101" s="34" t="s">
        <v>279</v>
      </c>
      <c r="B101" s="36" t="s">
        <v>299</v>
      </c>
      <c r="C101" s="33">
        <v>20230099</v>
      </c>
      <c r="D101" s="33" t="s">
        <v>300</v>
      </c>
      <c r="E101" s="6"/>
      <c r="F101" s="6"/>
      <c r="G101" s="6"/>
      <c r="H101" s="6"/>
      <c r="I101" s="6"/>
      <c r="J101" s="61"/>
      <c r="K101" s="233"/>
      <c r="L101" s="6"/>
      <c r="M101" s="6"/>
      <c r="N101" s="6"/>
      <c r="O101" s="6"/>
      <c r="P101" s="7" t="s">
        <v>47</v>
      </c>
      <c r="Q101" s="6" t="s">
        <v>48</v>
      </c>
      <c r="R101" s="83" t="s">
        <v>78</v>
      </c>
      <c r="S101" s="6"/>
      <c r="T101" s="6"/>
      <c r="U101" s="6" t="s">
        <v>50</v>
      </c>
      <c r="V101" s="5" t="s">
        <v>78</v>
      </c>
      <c r="W101" s="5"/>
      <c r="X101" s="5"/>
      <c r="Y101" s="5"/>
      <c r="Z101" s="5"/>
      <c r="AA101" s="31" t="s">
        <v>78</v>
      </c>
      <c r="AB101" s="6"/>
      <c r="AC101" s="6"/>
      <c r="AD101" s="6"/>
      <c r="AE101" s="6"/>
      <c r="AF101" s="31" t="s">
        <v>78</v>
      </c>
      <c r="AG101" s="6"/>
      <c r="AH101" s="6"/>
      <c r="AI101" s="6"/>
      <c r="AJ101" s="6"/>
      <c r="AK101" s="31" t="s">
        <v>78</v>
      </c>
      <c r="AL101" s="6"/>
      <c r="AM101" s="6"/>
      <c r="AN101" s="6"/>
      <c r="AO101" s="6"/>
      <c r="AP101" s="31" t="s">
        <v>78</v>
      </c>
      <c r="AQ101" s="5" t="s">
        <v>51</v>
      </c>
      <c r="AR101" s="5" t="s">
        <v>105</v>
      </c>
      <c r="AS101" s="6"/>
      <c r="AT101" s="6"/>
      <c r="AU101" s="7"/>
      <c r="AV101" s="7"/>
      <c r="AW101" s="157"/>
      <c r="AX101" s="157"/>
      <c r="AY101" s="157"/>
      <c r="AZ101" s="157"/>
      <c r="BA101" s="157"/>
      <c r="BB101" s="157"/>
      <c r="BC101" s="157"/>
      <c r="BD101" s="157"/>
      <c r="BE101" s="157"/>
      <c r="BF101" s="157"/>
      <c r="BG101" s="157"/>
      <c r="BH101" s="157"/>
      <c r="BI101" s="157"/>
      <c r="BJ101" s="157"/>
      <c r="BK101" s="157"/>
      <c r="BL101" s="157"/>
      <c r="BM101" s="157"/>
      <c r="BN101" s="157"/>
      <c r="BO101" s="157"/>
      <c r="BP101" s="157"/>
      <c r="BQ101" s="157"/>
      <c r="BR101" s="157"/>
      <c r="BS101" s="157"/>
      <c r="BT101" s="196"/>
      <c r="BU101" s="157"/>
      <c r="BV101" s="157"/>
      <c r="BW101" s="141"/>
      <c r="BX101" s="141"/>
      <c r="BY101" s="141"/>
      <c r="BZ101" s="141"/>
      <c r="CA101" s="141"/>
      <c r="CB101" s="141"/>
      <c r="CC101" s="141"/>
      <c r="CD101" s="141"/>
      <c r="CE101" s="141"/>
      <c r="CF101" s="141"/>
      <c r="CG101" s="141"/>
      <c r="CH101" s="141"/>
      <c r="CI101" s="141"/>
      <c r="CJ101" s="136" t="e">
        <f>CI101/Tabla1[[#This Row],[Meta 2024*]]</f>
        <v>#VALUE!</v>
      </c>
      <c r="CK101" s="73"/>
    </row>
    <row r="102" spans="1:89" ht="165" hidden="1" x14ac:dyDescent="0.25">
      <c r="A102" s="34" t="s">
        <v>279</v>
      </c>
      <c r="B102" s="36" t="s">
        <v>299</v>
      </c>
      <c r="C102" s="33">
        <v>20230100</v>
      </c>
      <c r="D102" s="33" t="s">
        <v>301</v>
      </c>
      <c r="E102" s="6"/>
      <c r="F102" s="6"/>
      <c r="G102" s="6"/>
      <c r="H102" s="6"/>
      <c r="I102" s="6"/>
      <c r="J102" s="61"/>
      <c r="K102" s="233"/>
      <c r="L102" s="6"/>
      <c r="M102" s="6"/>
      <c r="N102" s="6"/>
      <c r="O102" s="6"/>
      <c r="P102" s="7" t="s">
        <v>55</v>
      </c>
      <c r="Q102" s="6" t="s">
        <v>48</v>
      </c>
      <c r="R102" s="83" t="s">
        <v>78</v>
      </c>
      <c r="S102" s="6"/>
      <c r="T102" s="6"/>
      <c r="U102" s="6" t="s">
        <v>50</v>
      </c>
      <c r="V102" s="5">
        <v>20</v>
      </c>
      <c r="W102" s="5"/>
      <c r="X102" s="5"/>
      <c r="Y102" s="5"/>
      <c r="Z102" s="5"/>
      <c r="AA102" s="31">
        <v>80</v>
      </c>
      <c r="AB102" s="6"/>
      <c r="AC102" s="6"/>
      <c r="AD102" s="6"/>
      <c r="AE102" s="6"/>
      <c r="AF102" s="31">
        <v>100</v>
      </c>
      <c r="AG102" s="6"/>
      <c r="AH102" s="6"/>
      <c r="AI102" s="6"/>
      <c r="AJ102" s="6"/>
      <c r="AK102" s="31">
        <v>100</v>
      </c>
      <c r="AL102" s="6"/>
      <c r="AM102" s="6"/>
      <c r="AN102" s="6"/>
      <c r="AO102" s="6"/>
      <c r="AP102" s="31">
        <v>300</v>
      </c>
      <c r="AQ102" s="5" t="s">
        <v>51</v>
      </c>
      <c r="AR102" s="5" t="s">
        <v>105</v>
      </c>
      <c r="AS102" s="6"/>
      <c r="AT102" s="6"/>
      <c r="AU102" s="7"/>
      <c r="AV102" s="7"/>
      <c r="AW102" s="157"/>
      <c r="AX102" s="157"/>
      <c r="AY102" s="157"/>
      <c r="AZ102" s="157"/>
      <c r="BA102" s="157"/>
      <c r="BB102" s="157"/>
      <c r="BC102" s="157"/>
      <c r="BD102" s="157"/>
      <c r="BE102" s="157"/>
      <c r="BF102" s="157"/>
      <c r="BG102" s="157"/>
      <c r="BH102" s="157"/>
      <c r="BI102" s="157"/>
      <c r="BJ102" s="157"/>
      <c r="BK102" s="157"/>
      <c r="BL102" s="157"/>
      <c r="BM102" s="157"/>
      <c r="BN102" s="157"/>
      <c r="BO102" s="157"/>
      <c r="BP102" s="157"/>
      <c r="BQ102" s="157"/>
      <c r="BR102" s="157"/>
      <c r="BS102" s="157"/>
      <c r="BT102" s="196"/>
      <c r="BU102" s="157"/>
      <c r="BV102" s="157"/>
      <c r="BW102" s="141"/>
      <c r="BX102" s="141"/>
      <c r="BY102" s="141"/>
      <c r="BZ102" s="141"/>
      <c r="CA102" s="141"/>
      <c r="CB102" s="141"/>
      <c r="CC102" s="141"/>
      <c r="CD102" s="141"/>
      <c r="CE102" s="141"/>
      <c r="CF102" s="141"/>
      <c r="CG102" s="141"/>
      <c r="CH102" s="141"/>
      <c r="CI102" s="141"/>
      <c r="CJ102" s="136">
        <f>CI102/Tabla1[[#This Row],[Meta 2024*]]</f>
        <v>0</v>
      </c>
      <c r="CK102" s="73"/>
    </row>
    <row r="103" spans="1:89" ht="150" hidden="1" x14ac:dyDescent="0.25">
      <c r="A103" s="34" t="s">
        <v>279</v>
      </c>
      <c r="B103" s="36" t="s">
        <v>302</v>
      </c>
      <c r="C103" s="33">
        <v>20230101</v>
      </c>
      <c r="D103" s="33" t="s">
        <v>303</v>
      </c>
      <c r="E103" s="6"/>
      <c r="F103" s="6"/>
      <c r="G103" s="6"/>
      <c r="H103" s="6"/>
      <c r="I103" s="6"/>
      <c r="J103" s="61"/>
      <c r="K103" s="233"/>
      <c r="L103" s="6"/>
      <c r="M103" s="6"/>
      <c r="N103" s="6"/>
      <c r="O103" s="6"/>
      <c r="P103" s="7" t="s">
        <v>55</v>
      </c>
      <c r="Q103" s="6" t="s">
        <v>48</v>
      </c>
      <c r="R103" s="83">
        <v>0</v>
      </c>
      <c r="S103" s="6"/>
      <c r="T103" s="6"/>
      <c r="U103" s="6" t="s">
        <v>50</v>
      </c>
      <c r="V103" s="16">
        <v>0.6</v>
      </c>
      <c r="W103" s="16"/>
      <c r="X103" s="16"/>
      <c r="Y103" s="16"/>
      <c r="Z103" s="16"/>
      <c r="AA103" s="31">
        <v>0.05</v>
      </c>
      <c r="AB103" s="6"/>
      <c r="AC103" s="6"/>
      <c r="AD103" s="6"/>
      <c r="AE103" s="6"/>
      <c r="AF103" s="31">
        <v>0.02</v>
      </c>
      <c r="AG103" s="6"/>
      <c r="AH103" s="6"/>
      <c r="AI103" s="6"/>
      <c r="AJ103" s="6"/>
      <c r="AK103" s="31">
        <v>0.03</v>
      </c>
      <c r="AL103" s="6"/>
      <c r="AM103" s="6"/>
      <c r="AN103" s="6"/>
      <c r="AO103" s="6"/>
      <c r="AP103" s="31">
        <v>0.68</v>
      </c>
      <c r="AQ103" s="5" t="s">
        <v>100</v>
      </c>
      <c r="AR103" s="5" t="s">
        <v>304</v>
      </c>
      <c r="AS103" s="6"/>
      <c r="AT103" s="6"/>
      <c r="AU103" s="7"/>
      <c r="AV103" s="7"/>
      <c r="AW103" s="157"/>
      <c r="AX103" s="157"/>
      <c r="AY103" s="157"/>
      <c r="AZ103" s="157"/>
      <c r="BA103" s="157"/>
      <c r="BB103" s="157"/>
      <c r="BC103" s="157"/>
      <c r="BD103" s="157"/>
      <c r="BE103" s="157"/>
      <c r="BF103" s="157"/>
      <c r="BG103" s="157"/>
      <c r="BH103" s="157"/>
      <c r="BI103" s="157"/>
      <c r="BJ103" s="157"/>
      <c r="BK103" s="157"/>
      <c r="BL103" s="157"/>
      <c r="BM103" s="157"/>
      <c r="BN103" s="157"/>
      <c r="BO103" s="157"/>
      <c r="BP103" s="157"/>
      <c r="BQ103" s="157"/>
      <c r="BR103" s="157"/>
      <c r="BS103" s="157"/>
      <c r="BT103" s="196"/>
      <c r="BU103" s="157"/>
      <c r="BV103" s="157"/>
      <c r="BW103" s="141"/>
      <c r="BX103" s="141"/>
      <c r="BY103" s="141"/>
      <c r="BZ103" s="141"/>
      <c r="CA103" s="141"/>
      <c r="CB103" s="141"/>
      <c r="CC103" s="141"/>
      <c r="CD103" s="141"/>
      <c r="CE103" s="141"/>
      <c r="CF103" s="141"/>
      <c r="CG103" s="141"/>
      <c r="CH103" s="141"/>
      <c r="CI103" s="141"/>
      <c r="CJ103" s="136">
        <f>CI103/Tabla1[[#This Row],[Meta 2024*]]</f>
        <v>0</v>
      </c>
      <c r="CK103" s="73"/>
    </row>
    <row r="104" spans="1:89" ht="135" hidden="1" x14ac:dyDescent="0.25">
      <c r="A104" s="34" t="s">
        <v>279</v>
      </c>
      <c r="B104" s="36" t="s">
        <v>305</v>
      </c>
      <c r="C104" s="33">
        <v>20230102</v>
      </c>
      <c r="D104" s="33" t="s">
        <v>306</v>
      </c>
      <c r="E104" s="6"/>
      <c r="F104" s="6"/>
      <c r="G104" s="6"/>
      <c r="H104" s="6"/>
      <c r="I104" s="6"/>
      <c r="J104" s="61"/>
      <c r="K104" s="233"/>
      <c r="L104" s="6"/>
      <c r="M104" s="6"/>
      <c r="N104" s="6"/>
      <c r="O104" s="6"/>
      <c r="P104" s="7" t="s">
        <v>55</v>
      </c>
      <c r="Q104" s="6" t="s">
        <v>48</v>
      </c>
      <c r="R104" s="83">
        <v>0</v>
      </c>
      <c r="S104" s="6"/>
      <c r="T104" s="6"/>
      <c r="U104" s="6" t="s">
        <v>50</v>
      </c>
      <c r="V104" s="5">
        <v>0</v>
      </c>
      <c r="W104" s="5"/>
      <c r="X104" s="5"/>
      <c r="Y104" s="5"/>
      <c r="Z104" s="5"/>
      <c r="AA104" s="31">
        <v>1</v>
      </c>
      <c r="AB104" s="6"/>
      <c r="AC104" s="6"/>
      <c r="AD104" s="6"/>
      <c r="AE104" s="6"/>
      <c r="AF104" s="31">
        <v>2</v>
      </c>
      <c r="AG104" s="6"/>
      <c r="AH104" s="6"/>
      <c r="AI104" s="6"/>
      <c r="AJ104" s="6"/>
      <c r="AK104" s="31">
        <v>2</v>
      </c>
      <c r="AL104" s="6"/>
      <c r="AM104" s="6"/>
      <c r="AN104" s="6"/>
      <c r="AO104" s="6"/>
      <c r="AP104" s="31">
        <v>5</v>
      </c>
      <c r="AQ104" s="5" t="s">
        <v>75</v>
      </c>
      <c r="AR104" s="5" t="s">
        <v>94</v>
      </c>
      <c r="AS104" s="6"/>
      <c r="AT104" s="6"/>
      <c r="AU104" s="7"/>
      <c r="AV104" s="7"/>
      <c r="AW104" s="157"/>
      <c r="AX104" s="157"/>
      <c r="AY104" s="157"/>
      <c r="AZ104" s="157"/>
      <c r="BA104" s="157"/>
      <c r="BB104" s="157"/>
      <c r="BC104" s="157"/>
      <c r="BD104" s="157"/>
      <c r="BE104" s="157"/>
      <c r="BF104" s="157"/>
      <c r="BG104" s="157"/>
      <c r="BH104" s="157"/>
      <c r="BI104" s="157"/>
      <c r="BJ104" s="157"/>
      <c r="BK104" s="157"/>
      <c r="BL104" s="157"/>
      <c r="BM104" s="157"/>
      <c r="BN104" s="157"/>
      <c r="BO104" s="157"/>
      <c r="BP104" s="157"/>
      <c r="BQ104" s="157"/>
      <c r="BR104" s="157"/>
      <c r="BS104" s="157"/>
      <c r="BT104" s="196"/>
      <c r="BU104" s="157"/>
      <c r="BV104" s="157"/>
      <c r="BW104" s="141"/>
      <c r="BX104" s="141"/>
      <c r="BY104" s="141"/>
      <c r="BZ104" s="141"/>
      <c r="CA104" s="141"/>
      <c r="CB104" s="141"/>
      <c r="CC104" s="141"/>
      <c r="CD104" s="141"/>
      <c r="CE104" s="141"/>
      <c r="CF104" s="141"/>
      <c r="CG104" s="141"/>
      <c r="CH104" s="141"/>
      <c r="CI104" s="141"/>
      <c r="CJ104" s="136">
        <f>CI104/Tabla1[[#This Row],[Meta 2024*]]</f>
        <v>0</v>
      </c>
      <c r="CK104" s="73"/>
    </row>
    <row r="105" spans="1:89" ht="105" hidden="1" x14ac:dyDescent="0.25">
      <c r="A105" s="34" t="s">
        <v>279</v>
      </c>
      <c r="B105" s="36" t="s">
        <v>307</v>
      </c>
      <c r="C105" s="33">
        <v>20230103</v>
      </c>
      <c r="D105" s="33" t="s">
        <v>308</v>
      </c>
      <c r="E105" s="6"/>
      <c r="F105" s="6"/>
      <c r="G105" s="6"/>
      <c r="H105" s="6"/>
      <c r="I105" s="6"/>
      <c r="J105" s="61"/>
      <c r="K105" s="233"/>
      <c r="L105" s="6"/>
      <c r="M105" s="6"/>
      <c r="N105" s="6"/>
      <c r="O105" s="6"/>
      <c r="P105" s="7" t="s">
        <v>55</v>
      </c>
      <c r="Q105" s="6" t="s">
        <v>48</v>
      </c>
      <c r="R105" s="83">
        <v>0</v>
      </c>
      <c r="S105" s="6"/>
      <c r="T105" s="6"/>
      <c r="U105" s="6" t="s">
        <v>50</v>
      </c>
      <c r="V105" s="5">
        <v>0</v>
      </c>
      <c r="W105" s="5"/>
      <c r="X105" s="5"/>
      <c r="Y105" s="5"/>
      <c r="Z105" s="5"/>
      <c r="AA105" s="31">
        <v>1</v>
      </c>
      <c r="AB105" s="6"/>
      <c r="AC105" s="6"/>
      <c r="AD105" s="6"/>
      <c r="AE105" s="6"/>
      <c r="AF105" s="31">
        <v>1</v>
      </c>
      <c r="AG105" s="6"/>
      <c r="AH105" s="6"/>
      <c r="AI105" s="6"/>
      <c r="AJ105" s="6"/>
      <c r="AK105" s="31">
        <v>1</v>
      </c>
      <c r="AL105" s="6"/>
      <c r="AM105" s="6"/>
      <c r="AN105" s="6"/>
      <c r="AO105" s="6"/>
      <c r="AP105" s="31">
        <v>3</v>
      </c>
      <c r="AQ105" s="5" t="s">
        <v>75</v>
      </c>
      <c r="AR105" s="6" t="s">
        <v>96</v>
      </c>
      <c r="AS105" s="6"/>
      <c r="AT105" s="6"/>
      <c r="AU105" s="7"/>
      <c r="AV105" s="7"/>
      <c r="AW105" s="157"/>
      <c r="AX105" s="157"/>
      <c r="AY105" s="157"/>
      <c r="AZ105" s="157"/>
      <c r="BA105" s="157"/>
      <c r="BB105" s="157"/>
      <c r="BC105" s="157"/>
      <c r="BD105" s="157"/>
      <c r="BE105" s="157"/>
      <c r="BF105" s="157"/>
      <c r="BG105" s="157"/>
      <c r="BH105" s="157"/>
      <c r="BI105" s="157"/>
      <c r="BJ105" s="157"/>
      <c r="BK105" s="157"/>
      <c r="BL105" s="157"/>
      <c r="BM105" s="157"/>
      <c r="BN105" s="157"/>
      <c r="BO105" s="157"/>
      <c r="BP105" s="157"/>
      <c r="BQ105" s="157"/>
      <c r="BR105" s="157"/>
      <c r="BS105" s="157"/>
      <c r="BT105" s="196"/>
      <c r="BU105" s="157"/>
      <c r="BV105" s="157"/>
      <c r="BW105" s="141"/>
      <c r="BX105" s="141"/>
      <c r="BY105" s="141"/>
      <c r="BZ105" s="141"/>
      <c r="CA105" s="141"/>
      <c r="CB105" s="141"/>
      <c r="CC105" s="141"/>
      <c r="CD105" s="141"/>
      <c r="CE105" s="141"/>
      <c r="CF105" s="141"/>
      <c r="CG105" s="141"/>
      <c r="CH105" s="141"/>
      <c r="CI105" s="141"/>
      <c r="CJ105" s="136">
        <f>CI105/Tabla1[[#This Row],[Meta 2024*]]</f>
        <v>0</v>
      </c>
      <c r="CK105" s="73"/>
    </row>
    <row r="106" spans="1:89" ht="150" hidden="1" x14ac:dyDescent="0.25">
      <c r="A106" s="34" t="s">
        <v>279</v>
      </c>
      <c r="B106" s="36" t="s">
        <v>309</v>
      </c>
      <c r="C106" s="33">
        <v>20230104</v>
      </c>
      <c r="D106" s="39" t="s">
        <v>310</v>
      </c>
      <c r="E106" s="6"/>
      <c r="F106" s="6"/>
      <c r="G106" s="6"/>
      <c r="H106" s="6"/>
      <c r="I106" s="6"/>
      <c r="J106" s="61"/>
      <c r="K106" s="233"/>
      <c r="L106" s="6"/>
      <c r="M106" s="6"/>
      <c r="N106" s="6"/>
      <c r="O106" s="6"/>
      <c r="P106" s="13" t="s">
        <v>55</v>
      </c>
      <c r="Q106" s="6" t="s">
        <v>48</v>
      </c>
      <c r="R106" s="90" t="s">
        <v>49</v>
      </c>
      <c r="S106" s="6"/>
      <c r="T106" s="6"/>
      <c r="U106" s="6" t="s">
        <v>50</v>
      </c>
      <c r="V106" s="9">
        <v>0</v>
      </c>
      <c r="W106" s="9"/>
      <c r="X106" s="9"/>
      <c r="Y106" s="9"/>
      <c r="Z106" s="9"/>
      <c r="AA106" s="31">
        <v>801</v>
      </c>
      <c r="AB106" s="6"/>
      <c r="AC106" s="6"/>
      <c r="AD106" s="6"/>
      <c r="AE106" s="6"/>
      <c r="AF106" s="31">
        <v>0</v>
      </c>
      <c r="AG106" s="6"/>
      <c r="AH106" s="6"/>
      <c r="AI106" s="6"/>
      <c r="AJ106" s="6"/>
      <c r="AK106" s="31">
        <v>0</v>
      </c>
      <c r="AL106" s="6"/>
      <c r="AM106" s="6"/>
      <c r="AN106" s="6"/>
      <c r="AO106" s="6"/>
      <c r="AP106" s="31">
        <v>801</v>
      </c>
      <c r="AQ106" s="9" t="s">
        <v>51</v>
      </c>
      <c r="AR106" s="14" t="s">
        <v>298</v>
      </c>
      <c r="AS106" s="6"/>
      <c r="AT106" s="6"/>
      <c r="AU106" s="7"/>
      <c r="AV106" s="7"/>
      <c r="AW106" s="157"/>
      <c r="AX106" s="157"/>
      <c r="AY106" s="157"/>
      <c r="AZ106" s="157"/>
      <c r="BA106" s="157"/>
      <c r="BB106" s="157"/>
      <c r="BC106" s="157"/>
      <c r="BD106" s="157"/>
      <c r="BE106" s="157"/>
      <c r="BF106" s="157"/>
      <c r="BG106" s="157"/>
      <c r="BH106" s="157"/>
      <c r="BI106" s="157"/>
      <c r="BJ106" s="157"/>
      <c r="BK106" s="157"/>
      <c r="BL106" s="157"/>
      <c r="BM106" s="157"/>
      <c r="BN106" s="157"/>
      <c r="BO106" s="157"/>
      <c r="BP106" s="157"/>
      <c r="BQ106" s="157"/>
      <c r="BR106" s="157"/>
      <c r="BS106" s="157"/>
      <c r="BT106" s="196"/>
      <c r="BU106" s="157"/>
      <c r="BV106" s="157"/>
      <c r="BW106" s="141"/>
      <c r="BX106" s="141"/>
      <c r="BY106" s="141"/>
      <c r="BZ106" s="141"/>
      <c r="CA106" s="141"/>
      <c r="CB106" s="141"/>
      <c r="CC106" s="141"/>
      <c r="CD106" s="141"/>
      <c r="CE106" s="141"/>
      <c r="CF106" s="141"/>
      <c r="CG106" s="141"/>
      <c r="CH106" s="141"/>
      <c r="CI106" s="141"/>
      <c r="CJ106" s="136">
        <f>CI106/Tabla1[[#This Row],[Meta 2024*]]</f>
        <v>0</v>
      </c>
      <c r="CK106" s="73"/>
    </row>
    <row r="107" spans="1:89" ht="90" hidden="1" x14ac:dyDescent="0.25">
      <c r="A107" s="34" t="s">
        <v>279</v>
      </c>
      <c r="B107" s="36" t="s">
        <v>311</v>
      </c>
      <c r="C107" s="33">
        <v>20230105</v>
      </c>
      <c r="D107" s="33" t="s">
        <v>312</v>
      </c>
      <c r="E107" s="6"/>
      <c r="F107" s="6"/>
      <c r="G107" s="6"/>
      <c r="H107" s="6"/>
      <c r="I107" s="6"/>
      <c r="J107" s="61"/>
      <c r="K107" s="233"/>
      <c r="L107" s="6"/>
      <c r="M107" s="6"/>
      <c r="N107" s="6"/>
      <c r="O107" s="6"/>
      <c r="P107" s="7" t="s">
        <v>55</v>
      </c>
      <c r="Q107" s="6" t="s">
        <v>48</v>
      </c>
      <c r="R107" s="83">
        <v>0</v>
      </c>
      <c r="S107" s="6"/>
      <c r="T107" s="6"/>
      <c r="U107" s="6" t="s">
        <v>50</v>
      </c>
      <c r="V107" s="5">
        <v>25</v>
      </c>
      <c r="W107" s="5"/>
      <c r="X107" s="5"/>
      <c r="Y107" s="5"/>
      <c r="Z107" s="5"/>
      <c r="AA107" s="31">
        <v>25</v>
      </c>
      <c r="AB107" s="6"/>
      <c r="AC107" s="6"/>
      <c r="AD107" s="6"/>
      <c r="AE107" s="6"/>
      <c r="AF107" s="31">
        <v>25</v>
      </c>
      <c r="AG107" s="6"/>
      <c r="AH107" s="6"/>
      <c r="AI107" s="6"/>
      <c r="AJ107" s="6"/>
      <c r="AK107" s="31">
        <v>25</v>
      </c>
      <c r="AL107" s="6"/>
      <c r="AM107" s="6"/>
      <c r="AN107" s="6"/>
      <c r="AO107" s="6"/>
      <c r="AP107" s="31">
        <v>100</v>
      </c>
      <c r="AQ107" s="5" t="s">
        <v>51</v>
      </c>
      <c r="AR107" s="5" t="s">
        <v>105</v>
      </c>
      <c r="AS107" s="6"/>
      <c r="AT107" s="6"/>
      <c r="AU107" s="7"/>
      <c r="AV107" s="7"/>
      <c r="AW107" s="157"/>
      <c r="AX107" s="157"/>
      <c r="AY107" s="157"/>
      <c r="AZ107" s="157"/>
      <c r="BA107" s="157"/>
      <c r="BB107" s="157"/>
      <c r="BC107" s="157"/>
      <c r="BD107" s="157"/>
      <c r="BE107" s="157"/>
      <c r="BF107" s="157"/>
      <c r="BG107" s="157"/>
      <c r="BH107" s="157"/>
      <c r="BI107" s="157"/>
      <c r="BJ107" s="157"/>
      <c r="BK107" s="157"/>
      <c r="BL107" s="157"/>
      <c r="BM107" s="157"/>
      <c r="BN107" s="157"/>
      <c r="BO107" s="157"/>
      <c r="BP107" s="157"/>
      <c r="BQ107" s="157"/>
      <c r="BR107" s="157"/>
      <c r="BS107" s="157"/>
      <c r="BT107" s="196"/>
      <c r="BU107" s="157"/>
      <c r="BV107" s="157"/>
      <c r="BW107" s="141"/>
      <c r="BX107" s="141"/>
      <c r="BY107" s="141"/>
      <c r="BZ107" s="141"/>
      <c r="CA107" s="141"/>
      <c r="CB107" s="141"/>
      <c r="CC107" s="141"/>
      <c r="CD107" s="141"/>
      <c r="CE107" s="141"/>
      <c r="CF107" s="141"/>
      <c r="CG107" s="141"/>
      <c r="CH107" s="141"/>
      <c r="CI107" s="141"/>
      <c r="CJ107" s="136">
        <f>CI107/Tabla1[[#This Row],[Meta 2024*]]</f>
        <v>0</v>
      </c>
      <c r="CK107" s="73"/>
    </row>
    <row r="108" spans="1:89" ht="315" hidden="1" x14ac:dyDescent="0.25">
      <c r="A108" s="34" t="s">
        <v>279</v>
      </c>
      <c r="B108" s="36" t="s">
        <v>313</v>
      </c>
      <c r="C108" s="33">
        <v>20230106</v>
      </c>
      <c r="D108" s="33" t="s">
        <v>314</v>
      </c>
      <c r="E108" s="6"/>
      <c r="F108" s="6"/>
      <c r="G108" s="6"/>
      <c r="H108" s="6"/>
      <c r="I108" s="6"/>
      <c r="J108" s="61"/>
      <c r="K108" s="233"/>
      <c r="L108" s="6"/>
      <c r="M108" s="6"/>
      <c r="N108" s="6"/>
      <c r="O108" s="6"/>
      <c r="P108" s="7" t="s">
        <v>55</v>
      </c>
      <c r="Q108" s="6" t="s">
        <v>48</v>
      </c>
      <c r="R108" s="83">
        <v>0</v>
      </c>
      <c r="S108" s="6"/>
      <c r="T108" s="6"/>
      <c r="U108" s="6" t="s">
        <v>50</v>
      </c>
      <c r="V108" s="5">
        <v>1</v>
      </c>
      <c r="W108" s="5"/>
      <c r="X108" s="5"/>
      <c r="Y108" s="5"/>
      <c r="Z108" s="5"/>
      <c r="AA108" s="31">
        <v>0</v>
      </c>
      <c r="AB108" s="6"/>
      <c r="AC108" s="6"/>
      <c r="AD108" s="6"/>
      <c r="AE108" s="6"/>
      <c r="AF108" s="31">
        <v>0</v>
      </c>
      <c r="AG108" s="6"/>
      <c r="AH108" s="6"/>
      <c r="AI108" s="6"/>
      <c r="AJ108" s="6"/>
      <c r="AK108" s="31">
        <v>0</v>
      </c>
      <c r="AL108" s="6"/>
      <c r="AM108" s="6"/>
      <c r="AN108" s="6"/>
      <c r="AO108" s="6"/>
      <c r="AP108" s="31">
        <v>1</v>
      </c>
      <c r="AQ108" s="5" t="s">
        <v>75</v>
      </c>
      <c r="AR108" s="6" t="s">
        <v>96</v>
      </c>
      <c r="AS108" s="6"/>
      <c r="AT108" s="6"/>
      <c r="AU108" s="7"/>
      <c r="AV108" s="7"/>
      <c r="AW108" s="157"/>
      <c r="AX108" s="157"/>
      <c r="AY108" s="157"/>
      <c r="AZ108" s="157"/>
      <c r="BA108" s="157"/>
      <c r="BB108" s="157"/>
      <c r="BC108" s="157"/>
      <c r="BD108" s="157"/>
      <c r="BE108" s="157"/>
      <c r="BF108" s="157"/>
      <c r="BG108" s="157"/>
      <c r="BH108" s="157"/>
      <c r="BI108" s="157"/>
      <c r="BJ108" s="157"/>
      <c r="BK108" s="157"/>
      <c r="BL108" s="157"/>
      <c r="BM108" s="157"/>
      <c r="BN108" s="157"/>
      <c r="BO108" s="157"/>
      <c r="BP108" s="157"/>
      <c r="BQ108" s="157"/>
      <c r="BR108" s="157"/>
      <c r="BS108" s="157"/>
      <c r="BT108" s="196"/>
      <c r="BU108" s="157"/>
      <c r="BV108" s="157"/>
      <c r="BW108" s="141"/>
      <c r="BX108" s="141"/>
      <c r="BY108" s="141"/>
      <c r="BZ108" s="141"/>
      <c r="CA108" s="141"/>
      <c r="CB108" s="141"/>
      <c r="CC108" s="141"/>
      <c r="CD108" s="141"/>
      <c r="CE108" s="141"/>
      <c r="CF108" s="141"/>
      <c r="CG108" s="141"/>
      <c r="CH108" s="141"/>
      <c r="CI108" s="141"/>
      <c r="CJ108" s="136" t="e">
        <f>CI108/Tabla1[[#This Row],[Meta 2024*]]</f>
        <v>#DIV/0!</v>
      </c>
      <c r="CK108" s="73"/>
    </row>
    <row r="109" spans="1:89" ht="180" hidden="1" x14ac:dyDescent="0.25">
      <c r="A109" s="34" t="s">
        <v>279</v>
      </c>
      <c r="B109" s="36" t="s">
        <v>315</v>
      </c>
      <c r="C109" s="33">
        <v>20230107</v>
      </c>
      <c r="D109" s="33" t="s">
        <v>316</v>
      </c>
      <c r="E109" s="6"/>
      <c r="F109" s="6"/>
      <c r="G109" s="6"/>
      <c r="H109" s="6"/>
      <c r="I109" s="6"/>
      <c r="J109" s="61"/>
      <c r="K109" s="233"/>
      <c r="L109" s="6"/>
      <c r="M109" s="6"/>
      <c r="N109" s="6"/>
      <c r="O109" s="6"/>
      <c r="P109" s="14" t="s">
        <v>81</v>
      </c>
      <c r="Q109" s="6" t="s">
        <v>48</v>
      </c>
      <c r="R109" s="84">
        <v>0</v>
      </c>
      <c r="S109" s="6"/>
      <c r="T109" s="6"/>
      <c r="U109" s="6" t="s">
        <v>50</v>
      </c>
      <c r="V109" s="14">
        <v>80</v>
      </c>
      <c r="W109" s="14"/>
      <c r="X109" s="14"/>
      <c r="Y109" s="14"/>
      <c r="Z109" s="14"/>
      <c r="AA109" s="31">
        <v>240</v>
      </c>
      <c r="AB109" s="6"/>
      <c r="AC109" s="6"/>
      <c r="AD109" s="6"/>
      <c r="AE109" s="6"/>
      <c r="AF109" s="31">
        <v>265</v>
      </c>
      <c r="AG109" s="6"/>
      <c r="AH109" s="6"/>
      <c r="AI109" s="6"/>
      <c r="AJ109" s="6"/>
      <c r="AK109" s="31">
        <v>280</v>
      </c>
      <c r="AL109" s="6"/>
      <c r="AM109" s="6"/>
      <c r="AN109" s="6"/>
      <c r="AO109" s="6"/>
      <c r="AP109" s="31">
        <v>865</v>
      </c>
      <c r="AQ109" s="9" t="s">
        <v>317</v>
      </c>
      <c r="AR109" s="9" t="s">
        <v>318</v>
      </c>
      <c r="AS109" s="6"/>
      <c r="AT109" s="6"/>
      <c r="AU109" s="7"/>
      <c r="AV109" s="7"/>
      <c r="AW109" s="157"/>
      <c r="AX109" s="157"/>
      <c r="AY109" s="157"/>
      <c r="AZ109" s="157"/>
      <c r="BA109" s="157"/>
      <c r="BB109" s="157"/>
      <c r="BC109" s="157"/>
      <c r="BD109" s="157"/>
      <c r="BE109" s="157"/>
      <c r="BF109" s="157"/>
      <c r="BG109" s="157"/>
      <c r="BH109" s="157"/>
      <c r="BI109" s="157"/>
      <c r="BJ109" s="157"/>
      <c r="BK109" s="157"/>
      <c r="BL109" s="157"/>
      <c r="BM109" s="157"/>
      <c r="BN109" s="157"/>
      <c r="BO109" s="157"/>
      <c r="BP109" s="157"/>
      <c r="BQ109" s="157"/>
      <c r="BR109" s="157"/>
      <c r="BS109" s="157"/>
      <c r="BT109" s="196"/>
      <c r="BU109" s="157"/>
      <c r="BV109" s="157"/>
      <c r="BW109" s="141"/>
      <c r="BX109" s="141"/>
      <c r="BY109" s="141"/>
      <c r="BZ109" s="141"/>
      <c r="CA109" s="141"/>
      <c r="CB109" s="141"/>
      <c r="CC109" s="141"/>
      <c r="CD109" s="141"/>
      <c r="CE109" s="141"/>
      <c r="CF109" s="141"/>
      <c r="CG109" s="141"/>
      <c r="CH109" s="141"/>
      <c r="CI109" s="141"/>
      <c r="CJ109" s="136">
        <f>CI109/Tabla1[[#This Row],[Meta 2024*]]</f>
        <v>0</v>
      </c>
      <c r="CK109" s="73"/>
    </row>
    <row r="110" spans="1:89" ht="180" hidden="1" x14ac:dyDescent="0.25">
      <c r="A110" s="34" t="s">
        <v>279</v>
      </c>
      <c r="B110" s="36" t="s">
        <v>315</v>
      </c>
      <c r="C110" s="33">
        <v>20230108</v>
      </c>
      <c r="D110" s="33" t="s">
        <v>319</v>
      </c>
      <c r="E110" s="6"/>
      <c r="F110" s="6"/>
      <c r="G110" s="6"/>
      <c r="H110" s="6"/>
      <c r="I110" s="6"/>
      <c r="J110" s="61"/>
      <c r="K110" s="233"/>
      <c r="L110" s="6"/>
      <c r="M110" s="6"/>
      <c r="N110" s="6"/>
      <c r="O110" s="6"/>
      <c r="P110" s="14" t="s">
        <v>81</v>
      </c>
      <c r="Q110" s="6" t="s">
        <v>48</v>
      </c>
      <c r="R110" s="84">
        <v>0</v>
      </c>
      <c r="S110" s="6"/>
      <c r="T110" s="6"/>
      <c r="U110" s="6" t="s">
        <v>50</v>
      </c>
      <c r="V110" s="14">
        <v>30</v>
      </c>
      <c r="W110" s="14"/>
      <c r="X110" s="14"/>
      <c r="Y110" s="14"/>
      <c r="Z110" s="14"/>
      <c r="AA110" s="31">
        <v>35</v>
      </c>
      <c r="AB110" s="6"/>
      <c r="AC110" s="6"/>
      <c r="AD110" s="6"/>
      <c r="AE110" s="6"/>
      <c r="AF110" s="31">
        <v>40</v>
      </c>
      <c r="AG110" s="6"/>
      <c r="AH110" s="6"/>
      <c r="AI110" s="6"/>
      <c r="AJ110" s="6"/>
      <c r="AK110" s="31">
        <v>45</v>
      </c>
      <c r="AL110" s="6"/>
      <c r="AM110" s="6"/>
      <c r="AN110" s="6"/>
      <c r="AO110" s="6"/>
      <c r="AP110" s="31">
        <v>150</v>
      </c>
      <c r="AQ110" s="9" t="s">
        <v>317</v>
      </c>
      <c r="AR110" s="9" t="s">
        <v>318</v>
      </c>
      <c r="AS110" s="6"/>
      <c r="AT110" s="6"/>
      <c r="AU110" s="7"/>
      <c r="AV110" s="7"/>
      <c r="AW110" s="157"/>
      <c r="AX110" s="157"/>
      <c r="AY110" s="157"/>
      <c r="AZ110" s="157"/>
      <c r="BA110" s="157"/>
      <c r="BB110" s="157"/>
      <c r="BC110" s="157"/>
      <c r="BD110" s="157"/>
      <c r="BE110" s="157"/>
      <c r="BF110" s="157"/>
      <c r="BG110" s="157"/>
      <c r="BH110" s="157"/>
      <c r="BI110" s="157"/>
      <c r="BJ110" s="157"/>
      <c r="BK110" s="157"/>
      <c r="BL110" s="157"/>
      <c r="BM110" s="157"/>
      <c r="BN110" s="157"/>
      <c r="BO110" s="157"/>
      <c r="BP110" s="157"/>
      <c r="BQ110" s="157"/>
      <c r="BR110" s="157"/>
      <c r="BS110" s="157"/>
      <c r="BT110" s="196"/>
      <c r="BU110" s="157"/>
      <c r="BV110" s="157"/>
      <c r="BW110" s="141"/>
      <c r="BX110" s="141"/>
      <c r="BY110" s="141"/>
      <c r="BZ110" s="141"/>
      <c r="CA110" s="141"/>
      <c r="CB110" s="141"/>
      <c r="CC110" s="141"/>
      <c r="CD110" s="141"/>
      <c r="CE110" s="141"/>
      <c r="CF110" s="141"/>
      <c r="CG110" s="141"/>
      <c r="CH110" s="141"/>
      <c r="CI110" s="141"/>
      <c r="CJ110" s="136">
        <f>CI110/Tabla1[[#This Row],[Meta 2024*]]</f>
        <v>0</v>
      </c>
      <c r="CK110" s="73"/>
    </row>
    <row r="111" spans="1:89" ht="150" hidden="1" x14ac:dyDescent="0.25">
      <c r="A111" s="34" t="s">
        <v>320</v>
      </c>
      <c r="B111" s="35" t="s">
        <v>321</v>
      </c>
      <c r="C111" s="33">
        <v>20230109</v>
      </c>
      <c r="D111" s="39" t="s">
        <v>322</v>
      </c>
      <c r="E111" s="6"/>
      <c r="F111" s="6"/>
      <c r="G111" s="6"/>
      <c r="H111" s="6"/>
      <c r="I111" s="6"/>
      <c r="J111" s="61"/>
      <c r="K111" s="233"/>
      <c r="L111" s="6"/>
      <c r="M111" s="6"/>
      <c r="N111" s="6"/>
      <c r="O111" s="6"/>
      <c r="P111" s="19" t="s">
        <v>323</v>
      </c>
      <c r="Q111" s="6" t="s">
        <v>48</v>
      </c>
      <c r="R111" s="90" t="s">
        <v>324</v>
      </c>
      <c r="S111" s="6"/>
      <c r="T111" s="6"/>
      <c r="U111" s="6" t="s">
        <v>50</v>
      </c>
      <c r="V111" s="19" t="s">
        <v>78</v>
      </c>
      <c r="W111" s="19"/>
      <c r="X111" s="19"/>
      <c r="Y111" s="19"/>
      <c r="Z111" s="19"/>
      <c r="AA111" s="31" t="s">
        <v>78</v>
      </c>
      <c r="AB111" s="6"/>
      <c r="AC111" s="6"/>
      <c r="AD111" s="6"/>
      <c r="AE111" s="6"/>
      <c r="AF111" s="31" t="s">
        <v>78</v>
      </c>
      <c r="AG111" s="6"/>
      <c r="AH111" s="6"/>
      <c r="AI111" s="6"/>
      <c r="AJ111" s="6"/>
      <c r="AK111" s="31" t="s">
        <v>325</v>
      </c>
      <c r="AL111" s="6"/>
      <c r="AM111" s="6"/>
      <c r="AN111" s="6"/>
      <c r="AO111" s="6"/>
      <c r="AP111" s="31" t="s">
        <v>326</v>
      </c>
      <c r="AQ111" s="19" t="s">
        <v>146</v>
      </c>
      <c r="AR111" s="19" t="s">
        <v>140</v>
      </c>
      <c r="AS111" s="6"/>
      <c r="AT111" s="6"/>
      <c r="AU111" s="7"/>
      <c r="AV111" s="7"/>
      <c r="AW111" s="157"/>
      <c r="AX111" s="157"/>
      <c r="AY111" s="157"/>
      <c r="AZ111" s="157"/>
      <c r="BA111" s="157"/>
      <c r="BB111" s="157"/>
      <c r="BC111" s="157"/>
      <c r="BD111" s="157"/>
      <c r="BE111" s="157"/>
      <c r="BF111" s="157"/>
      <c r="BG111" s="157"/>
      <c r="BH111" s="157"/>
      <c r="BI111" s="157"/>
      <c r="BJ111" s="157"/>
      <c r="BK111" s="157"/>
      <c r="BL111" s="157"/>
      <c r="BM111" s="157"/>
      <c r="BN111" s="157"/>
      <c r="BO111" s="157"/>
      <c r="BP111" s="157"/>
      <c r="BQ111" s="157"/>
      <c r="BR111" s="157"/>
      <c r="BS111" s="157"/>
      <c r="BT111" s="196"/>
      <c r="BU111" s="157"/>
      <c r="BV111" s="157"/>
      <c r="BW111" s="141"/>
      <c r="BX111" s="141"/>
      <c r="BY111" s="141"/>
      <c r="BZ111" s="141"/>
      <c r="CA111" s="141"/>
      <c r="CB111" s="141"/>
      <c r="CC111" s="141"/>
      <c r="CD111" s="141"/>
      <c r="CE111" s="141"/>
      <c r="CF111" s="141"/>
      <c r="CG111" s="141"/>
      <c r="CH111" s="141"/>
      <c r="CI111" s="141"/>
      <c r="CJ111" s="136" t="e">
        <f>CI111/Tabla1[[#This Row],[Meta 2024*]]</f>
        <v>#VALUE!</v>
      </c>
      <c r="CK111" s="73"/>
    </row>
    <row r="112" spans="1:89" ht="165" hidden="1" x14ac:dyDescent="0.25">
      <c r="A112" s="34" t="s">
        <v>320</v>
      </c>
      <c r="B112" s="35" t="s">
        <v>321</v>
      </c>
      <c r="C112" s="33">
        <v>20230110</v>
      </c>
      <c r="D112" s="39" t="s">
        <v>327</v>
      </c>
      <c r="E112" s="6"/>
      <c r="F112" s="6"/>
      <c r="G112" s="6"/>
      <c r="H112" s="6"/>
      <c r="I112" s="6"/>
      <c r="J112" s="61"/>
      <c r="K112" s="233"/>
      <c r="L112" s="6"/>
      <c r="M112" s="6"/>
      <c r="N112" s="6"/>
      <c r="O112" s="6"/>
      <c r="P112" s="20" t="s">
        <v>47</v>
      </c>
      <c r="Q112" s="6" t="s">
        <v>48</v>
      </c>
      <c r="R112" s="90" t="s">
        <v>78</v>
      </c>
      <c r="S112" s="6"/>
      <c r="T112" s="6"/>
      <c r="U112" s="6" t="s">
        <v>50</v>
      </c>
      <c r="V112" s="21">
        <v>0.1</v>
      </c>
      <c r="W112" s="21"/>
      <c r="X112" s="21"/>
      <c r="Y112" s="21"/>
      <c r="Z112" s="21"/>
      <c r="AA112" s="31">
        <v>0.1</v>
      </c>
      <c r="AB112" s="6"/>
      <c r="AC112" s="6"/>
      <c r="AD112" s="6"/>
      <c r="AE112" s="6"/>
      <c r="AF112" s="31">
        <v>0.1</v>
      </c>
      <c r="AG112" s="6"/>
      <c r="AH112" s="6"/>
      <c r="AI112" s="6"/>
      <c r="AJ112" s="6"/>
      <c r="AK112" s="31">
        <v>0.1</v>
      </c>
      <c r="AL112" s="6"/>
      <c r="AM112" s="6"/>
      <c r="AN112" s="6"/>
      <c r="AO112" s="6"/>
      <c r="AP112" s="31">
        <v>0.4</v>
      </c>
      <c r="AQ112" s="19" t="s">
        <v>297</v>
      </c>
      <c r="AR112" s="19" t="s">
        <v>105</v>
      </c>
      <c r="AS112" s="6"/>
      <c r="AT112" s="6"/>
      <c r="AU112" s="7"/>
      <c r="AV112" s="7"/>
      <c r="AW112" s="157"/>
      <c r="AX112" s="157"/>
      <c r="AY112" s="157"/>
      <c r="AZ112" s="157"/>
      <c r="BA112" s="157"/>
      <c r="BB112" s="157"/>
      <c r="BC112" s="157"/>
      <c r="BD112" s="157"/>
      <c r="BE112" s="157"/>
      <c r="BF112" s="157"/>
      <c r="BG112" s="157"/>
      <c r="BH112" s="157"/>
      <c r="BI112" s="157"/>
      <c r="BJ112" s="157"/>
      <c r="BK112" s="157"/>
      <c r="BL112" s="157"/>
      <c r="BM112" s="157"/>
      <c r="BN112" s="157"/>
      <c r="BO112" s="157"/>
      <c r="BP112" s="157"/>
      <c r="BQ112" s="157"/>
      <c r="BR112" s="157"/>
      <c r="BS112" s="157"/>
      <c r="BT112" s="196"/>
      <c r="BU112" s="157"/>
      <c r="BV112" s="157"/>
      <c r="BW112" s="141"/>
      <c r="BX112" s="141"/>
      <c r="BY112" s="141"/>
      <c r="BZ112" s="141"/>
      <c r="CA112" s="141"/>
      <c r="CB112" s="141"/>
      <c r="CC112" s="141"/>
      <c r="CD112" s="141"/>
      <c r="CE112" s="141"/>
      <c r="CF112" s="141"/>
      <c r="CG112" s="141"/>
      <c r="CH112" s="141"/>
      <c r="CI112" s="141"/>
      <c r="CJ112" s="136">
        <f>CI112/Tabla1[[#This Row],[Meta 2024*]]</f>
        <v>0</v>
      </c>
      <c r="CK112" s="73"/>
    </row>
    <row r="113" spans="1:89" ht="105" hidden="1" x14ac:dyDescent="0.25">
      <c r="A113" s="34" t="s">
        <v>320</v>
      </c>
      <c r="B113" s="36" t="s">
        <v>328</v>
      </c>
      <c r="C113" s="33">
        <v>20230111</v>
      </c>
      <c r="D113" s="33" t="s">
        <v>329</v>
      </c>
      <c r="E113" s="6"/>
      <c r="F113" s="6"/>
      <c r="G113" s="6"/>
      <c r="H113" s="6"/>
      <c r="I113" s="6"/>
      <c r="J113" s="61"/>
      <c r="K113" s="233"/>
      <c r="L113" s="6"/>
      <c r="M113" s="6"/>
      <c r="N113" s="6"/>
      <c r="O113" s="6"/>
      <c r="P113" s="7" t="s">
        <v>55</v>
      </c>
      <c r="Q113" s="6" t="s">
        <v>48</v>
      </c>
      <c r="R113" s="83" t="s">
        <v>49</v>
      </c>
      <c r="S113" s="6"/>
      <c r="T113" s="6"/>
      <c r="U113" s="6" t="s">
        <v>50</v>
      </c>
      <c r="V113" s="5">
        <v>20</v>
      </c>
      <c r="W113" s="5"/>
      <c r="X113" s="5"/>
      <c r="Y113" s="5"/>
      <c r="Z113" s="5"/>
      <c r="AA113" s="31">
        <v>20</v>
      </c>
      <c r="AB113" s="6"/>
      <c r="AC113" s="6"/>
      <c r="AD113" s="6"/>
      <c r="AE113" s="6"/>
      <c r="AF113" s="31">
        <v>20</v>
      </c>
      <c r="AG113" s="6"/>
      <c r="AH113" s="6"/>
      <c r="AI113" s="6"/>
      <c r="AJ113" s="6"/>
      <c r="AK113" s="31">
        <v>20</v>
      </c>
      <c r="AL113" s="6"/>
      <c r="AM113" s="6"/>
      <c r="AN113" s="6"/>
      <c r="AO113" s="6"/>
      <c r="AP113" s="31">
        <v>20</v>
      </c>
      <c r="AQ113" s="5" t="s">
        <v>297</v>
      </c>
      <c r="AR113" s="5" t="s">
        <v>52</v>
      </c>
      <c r="AS113" s="6"/>
      <c r="AT113" s="6"/>
      <c r="AU113" s="7"/>
      <c r="AV113" s="7"/>
      <c r="AW113" s="157"/>
      <c r="AX113" s="157"/>
      <c r="AY113" s="157"/>
      <c r="AZ113" s="157"/>
      <c r="BA113" s="157"/>
      <c r="BB113" s="157"/>
      <c r="BC113" s="157"/>
      <c r="BD113" s="157"/>
      <c r="BE113" s="157"/>
      <c r="BF113" s="157"/>
      <c r="BG113" s="157"/>
      <c r="BH113" s="157"/>
      <c r="BI113" s="157"/>
      <c r="BJ113" s="157"/>
      <c r="BK113" s="157"/>
      <c r="BL113" s="157"/>
      <c r="BM113" s="157"/>
      <c r="BN113" s="157"/>
      <c r="BO113" s="157"/>
      <c r="BP113" s="157"/>
      <c r="BQ113" s="157"/>
      <c r="BR113" s="157"/>
      <c r="BS113" s="157"/>
      <c r="BT113" s="196"/>
      <c r="BU113" s="157"/>
      <c r="BV113" s="157"/>
      <c r="BW113" s="141"/>
      <c r="BX113" s="141"/>
      <c r="BY113" s="141"/>
      <c r="BZ113" s="141"/>
      <c r="CA113" s="141"/>
      <c r="CB113" s="141"/>
      <c r="CC113" s="141"/>
      <c r="CD113" s="141"/>
      <c r="CE113" s="141"/>
      <c r="CF113" s="141"/>
      <c r="CG113" s="141"/>
      <c r="CH113" s="141"/>
      <c r="CI113" s="141"/>
      <c r="CJ113" s="136">
        <f>CI113/Tabla1[[#This Row],[Meta 2024*]]</f>
        <v>0</v>
      </c>
      <c r="CK113" s="73"/>
    </row>
    <row r="114" spans="1:89" ht="75" hidden="1" x14ac:dyDescent="0.25">
      <c r="A114" s="34" t="s">
        <v>320</v>
      </c>
      <c r="B114" s="36" t="s">
        <v>330</v>
      </c>
      <c r="C114" s="33">
        <v>20230112</v>
      </c>
      <c r="D114" s="33" t="s">
        <v>331</v>
      </c>
      <c r="E114" s="6"/>
      <c r="F114" s="6"/>
      <c r="G114" s="6"/>
      <c r="H114" s="6"/>
      <c r="I114" s="6"/>
      <c r="J114" s="61"/>
      <c r="K114" s="233"/>
      <c r="L114" s="6"/>
      <c r="M114" s="6"/>
      <c r="N114" s="6"/>
      <c r="O114" s="6"/>
      <c r="P114" s="7" t="s">
        <v>55</v>
      </c>
      <c r="Q114" s="6" t="s">
        <v>48</v>
      </c>
      <c r="R114" s="83">
        <v>12</v>
      </c>
      <c r="S114" s="6"/>
      <c r="T114" s="6"/>
      <c r="U114" s="6" t="s">
        <v>50</v>
      </c>
      <c r="V114" s="5">
        <v>12</v>
      </c>
      <c r="W114" s="5"/>
      <c r="X114" s="5"/>
      <c r="Y114" s="5"/>
      <c r="Z114" s="5"/>
      <c r="AA114" s="31">
        <v>12</v>
      </c>
      <c r="AB114" s="6"/>
      <c r="AC114" s="6"/>
      <c r="AD114" s="6"/>
      <c r="AE114" s="6"/>
      <c r="AF114" s="31">
        <v>12</v>
      </c>
      <c r="AG114" s="6"/>
      <c r="AH114" s="6"/>
      <c r="AI114" s="6"/>
      <c r="AJ114" s="6"/>
      <c r="AK114" s="31">
        <v>12</v>
      </c>
      <c r="AL114" s="6"/>
      <c r="AM114" s="6"/>
      <c r="AN114" s="6"/>
      <c r="AO114" s="6"/>
      <c r="AP114" s="31">
        <v>48</v>
      </c>
      <c r="AQ114" s="5" t="s">
        <v>297</v>
      </c>
      <c r="AR114" s="5" t="s">
        <v>52</v>
      </c>
      <c r="AS114" s="6"/>
      <c r="AT114" s="6"/>
      <c r="AU114" s="7"/>
      <c r="AV114" s="7"/>
      <c r="AW114" s="157"/>
      <c r="AX114" s="157"/>
      <c r="AY114" s="157"/>
      <c r="AZ114" s="157"/>
      <c r="BA114" s="157"/>
      <c r="BB114" s="157"/>
      <c r="BC114" s="157"/>
      <c r="BD114" s="157"/>
      <c r="BE114" s="157"/>
      <c r="BF114" s="157"/>
      <c r="BG114" s="157"/>
      <c r="BH114" s="157"/>
      <c r="BI114" s="157"/>
      <c r="BJ114" s="157"/>
      <c r="BK114" s="157"/>
      <c r="BL114" s="157"/>
      <c r="BM114" s="157"/>
      <c r="BN114" s="157"/>
      <c r="BO114" s="157"/>
      <c r="BP114" s="157"/>
      <c r="BQ114" s="157"/>
      <c r="BR114" s="157"/>
      <c r="BS114" s="157"/>
      <c r="BT114" s="196"/>
      <c r="BU114" s="157"/>
      <c r="BV114" s="157"/>
      <c r="BW114" s="141"/>
      <c r="BX114" s="141"/>
      <c r="BY114" s="141"/>
      <c r="BZ114" s="141"/>
      <c r="CA114" s="141"/>
      <c r="CB114" s="141"/>
      <c r="CC114" s="141"/>
      <c r="CD114" s="141"/>
      <c r="CE114" s="141"/>
      <c r="CF114" s="141"/>
      <c r="CG114" s="141"/>
      <c r="CH114" s="141"/>
      <c r="CI114" s="141"/>
      <c r="CJ114" s="136">
        <f>CI114/Tabla1[[#This Row],[Meta 2024*]]</f>
        <v>0</v>
      </c>
      <c r="CK114" s="73"/>
    </row>
    <row r="115" spans="1:89" ht="105" hidden="1" x14ac:dyDescent="0.25">
      <c r="A115" s="34" t="s">
        <v>320</v>
      </c>
      <c r="B115" s="36" t="s">
        <v>328</v>
      </c>
      <c r="C115" s="33">
        <v>20230113</v>
      </c>
      <c r="D115" s="33" t="s">
        <v>332</v>
      </c>
      <c r="E115" s="6"/>
      <c r="F115" s="6"/>
      <c r="G115" s="6"/>
      <c r="H115" s="6"/>
      <c r="I115" s="6"/>
      <c r="J115" s="61"/>
      <c r="K115" s="233"/>
      <c r="L115" s="6"/>
      <c r="M115" s="6"/>
      <c r="N115" s="6"/>
      <c r="O115" s="6"/>
      <c r="P115" s="7" t="s">
        <v>55</v>
      </c>
      <c r="Q115" s="6" t="s">
        <v>48</v>
      </c>
      <c r="R115" s="83" t="s">
        <v>49</v>
      </c>
      <c r="S115" s="6"/>
      <c r="T115" s="6"/>
      <c r="U115" s="6" t="s">
        <v>50</v>
      </c>
      <c r="V115" s="5">
        <v>6</v>
      </c>
      <c r="W115" s="5"/>
      <c r="X115" s="5"/>
      <c r="Y115" s="5"/>
      <c r="Z115" s="5"/>
      <c r="AA115" s="31">
        <v>14</v>
      </c>
      <c r="AB115" s="6"/>
      <c r="AC115" s="6"/>
      <c r="AD115" s="6"/>
      <c r="AE115" s="6"/>
      <c r="AF115" s="31">
        <v>12</v>
      </c>
      <c r="AG115" s="6"/>
      <c r="AH115" s="6"/>
      <c r="AI115" s="6"/>
      <c r="AJ115" s="6"/>
      <c r="AK115" s="31">
        <v>0</v>
      </c>
      <c r="AL115" s="6"/>
      <c r="AM115" s="6"/>
      <c r="AN115" s="6"/>
      <c r="AO115" s="6"/>
      <c r="AP115" s="31">
        <v>32</v>
      </c>
      <c r="AQ115" s="5" t="s">
        <v>297</v>
      </c>
      <c r="AR115" s="5" t="s">
        <v>52</v>
      </c>
      <c r="AS115" s="6"/>
      <c r="AT115" s="6"/>
      <c r="AU115" s="7"/>
      <c r="AV115" s="7"/>
      <c r="AW115" s="157"/>
      <c r="AX115" s="157"/>
      <c r="AY115" s="157"/>
      <c r="AZ115" s="157"/>
      <c r="BA115" s="157"/>
      <c r="BB115" s="157"/>
      <c r="BC115" s="157"/>
      <c r="BD115" s="157"/>
      <c r="BE115" s="157"/>
      <c r="BF115" s="157"/>
      <c r="BG115" s="157"/>
      <c r="BH115" s="157"/>
      <c r="BI115" s="157"/>
      <c r="BJ115" s="157"/>
      <c r="BK115" s="157"/>
      <c r="BL115" s="157"/>
      <c r="BM115" s="157"/>
      <c r="BN115" s="157"/>
      <c r="BO115" s="157"/>
      <c r="BP115" s="157"/>
      <c r="BQ115" s="157"/>
      <c r="BR115" s="157"/>
      <c r="BS115" s="157"/>
      <c r="BT115" s="196"/>
      <c r="BU115" s="157"/>
      <c r="BV115" s="157"/>
      <c r="BW115" s="141"/>
      <c r="BX115" s="141"/>
      <c r="BY115" s="141"/>
      <c r="BZ115" s="141"/>
      <c r="CA115" s="141"/>
      <c r="CB115" s="141"/>
      <c r="CC115" s="141"/>
      <c r="CD115" s="141"/>
      <c r="CE115" s="141"/>
      <c r="CF115" s="141"/>
      <c r="CG115" s="141"/>
      <c r="CH115" s="141"/>
      <c r="CI115" s="141"/>
      <c r="CJ115" s="136">
        <f>CI115/Tabla1[[#This Row],[Meta 2024*]]</f>
        <v>0</v>
      </c>
      <c r="CK115" s="73"/>
    </row>
    <row r="116" spans="1:89" ht="120" hidden="1" x14ac:dyDescent="0.25">
      <c r="A116" s="34" t="s">
        <v>320</v>
      </c>
      <c r="B116" s="36" t="s">
        <v>333</v>
      </c>
      <c r="C116" s="33">
        <v>20230114</v>
      </c>
      <c r="D116" s="33" t="s">
        <v>334</v>
      </c>
      <c r="E116" s="6"/>
      <c r="F116" s="6"/>
      <c r="G116" s="6"/>
      <c r="H116" s="6"/>
      <c r="I116" s="6"/>
      <c r="J116" s="61"/>
      <c r="K116" s="233"/>
      <c r="L116" s="6"/>
      <c r="M116" s="6"/>
      <c r="N116" s="6"/>
      <c r="O116" s="6"/>
      <c r="P116" s="7" t="s">
        <v>55</v>
      </c>
      <c r="Q116" s="6" t="s">
        <v>48</v>
      </c>
      <c r="R116" s="83">
        <v>115</v>
      </c>
      <c r="S116" s="6"/>
      <c r="T116" s="6"/>
      <c r="U116" s="6" t="s">
        <v>50</v>
      </c>
      <c r="V116" s="5">
        <v>120</v>
      </c>
      <c r="W116" s="5"/>
      <c r="X116" s="5"/>
      <c r="Y116" s="5"/>
      <c r="Z116" s="5"/>
      <c r="AA116" s="31">
        <v>120</v>
      </c>
      <c r="AB116" s="6"/>
      <c r="AC116" s="6"/>
      <c r="AD116" s="6"/>
      <c r="AE116" s="6"/>
      <c r="AF116" s="31">
        <v>120</v>
      </c>
      <c r="AG116" s="6"/>
      <c r="AH116" s="6"/>
      <c r="AI116" s="6"/>
      <c r="AJ116" s="6"/>
      <c r="AK116" s="31">
        <v>120</v>
      </c>
      <c r="AL116" s="6"/>
      <c r="AM116" s="6"/>
      <c r="AN116" s="6"/>
      <c r="AO116" s="6"/>
      <c r="AP116" s="31">
        <v>480</v>
      </c>
      <c r="AQ116" s="5" t="s">
        <v>51</v>
      </c>
      <c r="AR116" s="5" t="s">
        <v>52</v>
      </c>
      <c r="AS116" s="6"/>
      <c r="AT116" s="6"/>
      <c r="AU116" s="7"/>
      <c r="AV116" s="7"/>
      <c r="AW116" s="157"/>
      <c r="AX116" s="157"/>
      <c r="AY116" s="157"/>
      <c r="AZ116" s="157"/>
      <c r="BA116" s="157"/>
      <c r="BB116" s="157"/>
      <c r="BC116" s="157"/>
      <c r="BD116" s="157"/>
      <c r="BE116" s="157"/>
      <c r="BF116" s="157"/>
      <c r="BG116" s="157"/>
      <c r="BH116" s="157"/>
      <c r="BI116" s="157"/>
      <c r="BJ116" s="157"/>
      <c r="BK116" s="157"/>
      <c r="BL116" s="157"/>
      <c r="BM116" s="157"/>
      <c r="BN116" s="157"/>
      <c r="BO116" s="157"/>
      <c r="BP116" s="157"/>
      <c r="BQ116" s="157"/>
      <c r="BR116" s="157"/>
      <c r="BS116" s="157"/>
      <c r="BT116" s="196"/>
      <c r="BU116" s="157"/>
      <c r="BV116" s="157"/>
      <c r="BW116" s="141"/>
      <c r="BX116" s="141"/>
      <c r="BY116" s="141"/>
      <c r="BZ116" s="141"/>
      <c r="CA116" s="141"/>
      <c r="CB116" s="141"/>
      <c r="CC116" s="141"/>
      <c r="CD116" s="141"/>
      <c r="CE116" s="141"/>
      <c r="CF116" s="141"/>
      <c r="CG116" s="141"/>
      <c r="CH116" s="141"/>
      <c r="CI116" s="141"/>
      <c r="CJ116" s="136">
        <f>CI116/Tabla1[[#This Row],[Meta 2024*]]</f>
        <v>0</v>
      </c>
      <c r="CK116" s="73"/>
    </row>
    <row r="117" spans="1:89" ht="180" hidden="1" x14ac:dyDescent="0.25">
      <c r="A117" s="34" t="s">
        <v>320</v>
      </c>
      <c r="B117" s="36" t="s">
        <v>335</v>
      </c>
      <c r="C117" s="33">
        <v>20230115</v>
      </c>
      <c r="D117" s="33" t="s">
        <v>336</v>
      </c>
      <c r="E117" s="6"/>
      <c r="F117" s="6"/>
      <c r="G117" s="6"/>
      <c r="H117" s="6"/>
      <c r="I117" s="6"/>
      <c r="J117" s="61"/>
      <c r="K117" s="233"/>
      <c r="L117" s="6"/>
      <c r="M117" s="6"/>
      <c r="N117" s="6"/>
      <c r="O117" s="6"/>
      <c r="P117" s="13" t="s">
        <v>47</v>
      </c>
      <c r="Q117" s="6" t="s">
        <v>48</v>
      </c>
      <c r="R117" s="92" t="s">
        <v>49</v>
      </c>
      <c r="S117" s="6"/>
      <c r="T117" s="6"/>
      <c r="U117" s="6" t="s">
        <v>50</v>
      </c>
      <c r="V117" s="7">
        <v>10</v>
      </c>
      <c r="W117" s="7"/>
      <c r="X117" s="7"/>
      <c r="Y117" s="7"/>
      <c r="Z117" s="7"/>
      <c r="AA117" s="31">
        <v>10</v>
      </c>
      <c r="AB117" s="6"/>
      <c r="AC117" s="6"/>
      <c r="AD117" s="6"/>
      <c r="AE117" s="6"/>
      <c r="AF117" s="31">
        <v>10</v>
      </c>
      <c r="AG117" s="6"/>
      <c r="AH117" s="6"/>
      <c r="AI117" s="6"/>
      <c r="AJ117" s="6"/>
      <c r="AK117" s="31">
        <v>10</v>
      </c>
      <c r="AL117" s="6"/>
      <c r="AM117" s="6"/>
      <c r="AN117" s="6"/>
      <c r="AO117" s="6"/>
      <c r="AP117" s="31">
        <v>10</v>
      </c>
      <c r="AQ117" s="6" t="s">
        <v>51</v>
      </c>
      <c r="AR117" s="6" t="s">
        <v>52</v>
      </c>
      <c r="AS117" s="6"/>
      <c r="AT117" s="6"/>
      <c r="AU117" s="7"/>
      <c r="AV117" s="7"/>
      <c r="AW117" s="157"/>
      <c r="AX117" s="157"/>
      <c r="AY117" s="157"/>
      <c r="AZ117" s="157"/>
      <c r="BA117" s="157"/>
      <c r="BB117" s="157"/>
      <c r="BC117" s="157"/>
      <c r="BD117" s="157"/>
      <c r="BE117" s="157"/>
      <c r="BF117" s="157"/>
      <c r="BG117" s="157"/>
      <c r="BH117" s="157"/>
      <c r="BI117" s="157"/>
      <c r="BJ117" s="157"/>
      <c r="BK117" s="157"/>
      <c r="BL117" s="157"/>
      <c r="BM117" s="157"/>
      <c r="BN117" s="157"/>
      <c r="BO117" s="157"/>
      <c r="BP117" s="157"/>
      <c r="BQ117" s="157"/>
      <c r="BR117" s="157"/>
      <c r="BS117" s="157"/>
      <c r="BT117" s="196"/>
      <c r="BU117" s="157"/>
      <c r="BV117" s="157"/>
      <c r="BW117" s="141"/>
      <c r="BX117" s="141"/>
      <c r="BY117" s="141"/>
      <c r="BZ117" s="141"/>
      <c r="CA117" s="141"/>
      <c r="CB117" s="141"/>
      <c r="CC117" s="141"/>
      <c r="CD117" s="141"/>
      <c r="CE117" s="141"/>
      <c r="CF117" s="141"/>
      <c r="CG117" s="141"/>
      <c r="CH117" s="141"/>
      <c r="CI117" s="141"/>
      <c r="CJ117" s="136">
        <f>CI117/Tabla1[[#This Row],[Meta 2024*]]</f>
        <v>0</v>
      </c>
      <c r="CK117" s="73"/>
    </row>
    <row r="118" spans="1:89" ht="195" hidden="1" x14ac:dyDescent="0.25">
      <c r="A118" s="34" t="s">
        <v>320</v>
      </c>
      <c r="B118" s="35" t="s">
        <v>337</v>
      </c>
      <c r="C118" s="33">
        <v>20230116</v>
      </c>
      <c r="D118" s="33" t="s">
        <v>338</v>
      </c>
      <c r="E118" s="6"/>
      <c r="F118" s="6"/>
      <c r="G118" s="6"/>
      <c r="H118" s="6"/>
      <c r="I118" s="6"/>
      <c r="J118" s="61"/>
      <c r="K118" s="233"/>
      <c r="L118" s="6"/>
      <c r="M118" s="6"/>
      <c r="N118" s="6"/>
      <c r="O118" s="6"/>
      <c r="P118" s="7" t="s">
        <v>55</v>
      </c>
      <c r="Q118" s="6" t="s">
        <v>48</v>
      </c>
      <c r="R118" s="83">
        <v>0</v>
      </c>
      <c r="S118" s="6"/>
      <c r="T118" s="6"/>
      <c r="U118" s="6" t="s">
        <v>50</v>
      </c>
      <c r="V118" s="5">
        <v>0</v>
      </c>
      <c r="W118" s="5"/>
      <c r="X118" s="5"/>
      <c r="Y118" s="5"/>
      <c r="Z118" s="5"/>
      <c r="AA118" s="31">
        <v>1</v>
      </c>
      <c r="AB118" s="6"/>
      <c r="AC118" s="6"/>
      <c r="AD118" s="6"/>
      <c r="AE118" s="6"/>
      <c r="AF118" s="31">
        <v>1</v>
      </c>
      <c r="AG118" s="6"/>
      <c r="AH118" s="6"/>
      <c r="AI118" s="6"/>
      <c r="AJ118" s="6"/>
      <c r="AK118" s="31">
        <v>1</v>
      </c>
      <c r="AL118" s="6"/>
      <c r="AM118" s="6"/>
      <c r="AN118" s="6"/>
      <c r="AO118" s="6"/>
      <c r="AP118" s="31">
        <v>3</v>
      </c>
      <c r="AQ118" s="5" t="s">
        <v>75</v>
      </c>
      <c r="AR118" s="6" t="s">
        <v>96</v>
      </c>
      <c r="AS118" s="6"/>
      <c r="AT118" s="6"/>
      <c r="AU118" s="7"/>
      <c r="AV118" s="7"/>
      <c r="AW118" s="157"/>
      <c r="AX118" s="157"/>
      <c r="AY118" s="157"/>
      <c r="AZ118" s="157"/>
      <c r="BA118" s="157"/>
      <c r="BB118" s="157"/>
      <c r="BC118" s="157"/>
      <c r="BD118" s="157"/>
      <c r="BE118" s="157"/>
      <c r="BF118" s="157"/>
      <c r="BG118" s="157"/>
      <c r="BH118" s="157"/>
      <c r="BI118" s="157"/>
      <c r="BJ118" s="157"/>
      <c r="BK118" s="157"/>
      <c r="BL118" s="157"/>
      <c r="BM118" s="157"/>
      <c r="BN118" s="157"/>
      <c r="BO118" s="157"/>
      <c r="BP118" s="157"/>
      <c r="BQ118" s="157"/>
      <c r="BR118" s="157"/>
      <c r="BS118" s="157"/>
      <c r="BT118" s="196"/>
      <c r="BU118" s="157"/>
      <c r="BV118" s="157"/>
      <c r="BW118" s="141"/>
      <c r="BX118" s="141"/>
      <c r="BY118" s="141"/>
      <c r="BZ118" s="141"/>
      <c r="CA118" s="141"/>
      <c r="CB118" s="141"/>
      <c r="CC118" s="141"/>
      <c r="CD118" s="141"/>
      <c r="CE118" s="141"/>
      <c r="CF118" s="141"/>
      <c r="CG118" s="141"/>
      <c r="CH118" s="141"/>
      <c r="CI118" s="141"/>
      <c r="CJ118" s="136">
        <f>CI118/Tabla1[[#This Row],[Meta 2024*]]</f>
        <v>0</v>
      </c>
      <c r="CK118" s="73"/>
    </row>
    <row r="119" spans="1:89" ht="165" hidden="1" x14ac:dyDescent="0.25">
      <c r="A119" s="34" t="s">
        <v>320</v>
      </c>
      <c r="B119" s="36" t="s">
        <v>339</v>
      </c>
      <c r="C119" s="33">
        <v>20230117</v>
      </c>
      <c r="D119" s="33" t="s">
        <v>340</v>
      </c>
      <c r="E119" s="6"/>
      <c r="F119" s="6"/>
      <c r="G119" s="6"/>
      <c r="H119" s="6"/>
      <c r="I119" s="6"/>
      <c r="J119" s="61"/>
      <c r="K119" s="233"/>
      <c r="L119" s="6"/>
      <c r="M119" s="6"/>
      <c r="N119" s="6"/>
      <c r="O119" s="6"/>
      <c r="P119" s="7" t="s">
        <v>55</v>
      </c>
      <c r="Q119" s="6" t="s">
        <v>48</v>
      </c>
      <c r="R119" s="83" t="s">
        <v>341</v>
      </c>
      <c r="S119" s="6"/>
      <c r="T119" s="6"/>
      <c r="U119" s="6" t="s">
        <v>50</v>
      </c>
      <c r="V119" s="5">
        <v>0</v>
      </c>
      <c r="W119" s="5"/>
      <c r="X119" s="5"/>
      <c r="Y119" s="5"/>
      <c r="Z119" s="5"/>
      <c r="AA119" s="31">
        <v>1</v>
      </c>
      <c r="AB119" s="6"/>
      <c r="AC119" s="6"/>
      <c r="AD119" s="6"/>
      <c r="AE119" s="6"/>
      <c r="AF119" s="31">
        <v>1</v>
      </c>
      <c r="AG119" s="6"/>
      <c r="AH119" s="6"/>
      <c r="AI119" s="6"/>
      <c r="AJ119" s="6"/>
      <c r="AK119" s="31">
        <v>1</v>
      </c>
      <c r="AL119" s="6"/>
      <c r="AM119" s="6"/>
      <c r="AN119" s="6"/>
      <c r="AO119" s="6"/>
      <c r="AP119" s="31">
        <v>3</v>
      </c>
      <c r="AQ119" s="5" t="s">
        <v>75</v>
      </c>
      <c r="AR119" s="6" t="s">
        <v>271</v>
      </c>
      <c r="AS119" s="6"/>
      <c r="AT119" s="6"/>
      <c r="AU119" s="7"/>
      <c r="AV119" s="7"/>
      <c r="AW119" s="157"/>
      <c r="AX119" s="157"/>
      <c r="AY119" s="157"/>
      <c r="AZ119" s="157"/>
      <c r="BA119" s="157"/>
      <c r="BB119" s="157"/>
      <c r="BC119" s="157"/>
      <c r="BD119" s="157"/>
      <c r="BE119" s="157"/>
      <c r="BF119" s="157"/>
      <c r="BG119" s="157"/>
      <c r="BH119" s="157"/>
      <c r="BI119" s="157"/>
      <c r="BJ119" s="157"/>
      <c r="BK119" s="157"/>
      <c r="BL119" s="157"/>
      <c r="BM119" s="157"/>
      <c r="BN119" s="157"/>
      <c r="BO119" s="157"/>
      <c r="BP119" s="157"/>
      <c r="BQ119" s="157"/>
      <c r="BR119" s="157"/>
      <c r="BS119" s="157"/>
      <c r="BT119" s="196"/>
      <c r="BU119" s="157"/>
      <c r="BV119" s="157"/>
      <c r="BW119" s="141"/>
      <c r="BX119" s="141"/>
      <c r="BY119" s="141"/>
      <c r="BZ119" s="141"/>
      <c r="CA119" s="141"/>
      <c r="CB119" s="141"/>
      <c r="CC119" s="141"/>
      <c r="CD119" s="141"/>
      <c r="CE119" s="141"/>
      <c r="CF119" s="141"/>
      <c r="CG119" s="141"/>
      <c r="CH119" s="141"/>
      <c r="CI119" s="141"/>
      <c r="CJ119" s="136">
        <f>CI119/Tabla1[[#This Row],[Meta 2024*]]</f>
        <v>0</v>
      </c>
      <c r="CK119" s="73"/>
    </row>
    <row r="120" spans="1:89" ht="255" hidden="1" x14ac:dyDescent="0.25">
      <c r="A120" s="34" t="s">
        <v>320</v>
      </c>
      <c r="B120" s="36" t="s">
        <v>342</v>
      </c>
      <c r="C120" s="33">
        <v>20230118</v>
      </c>
      <c r="D120" s="33" t="s">
        <v>343</v>
      </c>
      <c r="E120" s="6"/>
      <c r="F120" s="6"/>
      <c r="G120" s="6"/>
      <c r="H120" s="6"/>
      <c r="I120" s="6"/>
      <c r="J120" s="61"/>
      <c r="K120" s="233"/>
      <c r="L120" s="6"/>
      <c r="M120" s="6"/>
      <c r="N120" s="6"/>
      <c r="O120" s="6"/>
      <c r="P120" s="7" t="s">
        <v>55</v>
      </c>
      <c r="Q120" s="6" t="s">
        <v>48</v>
      </c>
      <c r="R120" s="83">
        <v>0</v>
      </c>
      <c r="S120" s="6"/>
      <c r="T120" s="6"/>
      <c r="U120" s="6" t="s">
        <v>50</v>
      </c>
      <c r="V120" s="5">
        <v>0</v>
      </c>
      <c r="W120" s="5"/>
      <c r="X120" s="5"/>
      <c r="Y120" s="5"/>
      <c r="Z120" s="5"/>
      <c r="AA120" s="31">
        <v>1</v>
      </c>
      <c r="AB120" s="6"/>
      <c r="AC120" s="6"/>
      <c r="AD120" s="6"/>
      <c r="AE120" s="6"/>
      <c r="AF120" s="31">
        <v>1</v>
      </c>
      <c r="AG120" s="6"/>
      <c r="AH120" s="6"/>
      <c r="AI120" s="6"/>
      <c r="AJ120" s="6"/>
      <c r="AK120" s="31">
        <v>1</v>
      </c>
      <c r="AL120" s="6"/>
      <c r="AM120" s="6"/>
      <c r="AN120" s="6"/>
      <c r="AO120" s="6"/>
      <c r="AP120" s="31">
        <v>3</v>
      </c>
      <c r="AQ120" s="5" t="s">
        <v>75</v>
      </c>
      <c r="AR120" s="6" t="s">
        <v>96</v>
      </c>
      <c r="AS120" s="6"/>
      <c r="AT120" s="6"/>
      <c r="AU120" s="7"/>
      <c r="AV120" s="7"/>
      <c r="AW120" s="157"/>
      <c r="AX120" s="157"/>
      <c r="AY120" s="157"/>
      <c r="AZ120" s="157"/>
      <c r="BA120" s="157"/>
      <c r="BB120" s="157"/>
      <c r="BC120" s="157"/>
      <c r="BD120" s="157"/>
      <c r="BE120" s="157"/>
      <c r="BF120" s="157"/>
      <c r="BG120" s="157"/>
      <c r="BH120" s="157"/>
      <c r="BI120" s="157"/>
      <c r="BJ120" s="157"/>
      <c r="BK120" s="157"/>
      <c r="BL120" s="157"/>
      <c r="BM120" s="157"/>
      <c r="BN120" s="157"/>
      <c r="BO120" s="157"/>
      <c r="BP120" s="157"/>
      <c r="BQ120" s="157"/>
      <c r="BR120" s="157"/>
      <c r="BS120" s="157"/>
      <c r="BT120" s="196"/>
      <c r="BU120" s="157"/>
      <c r="BV120" s="157"/>
      <c r="BW120" s="141"/>
      <c r="BX120" s="141"/>
      <c r="BY120" s="141"/>
      <c r="BZ120" s="141"/>
      <c r="CA120" s="141"/>
      <c r="CB120" s="141"/>
      <c r="CC120" s="141"/>
      <c r="CD120" s="141"/>
      <c r="CE120" s="141"/>
      <c r="CF120" s="141"/>
      <c r="CG120" s="141"/>
      <c r="CH120" s="141"/>
      <c r="CI120" s="141"/>
      <c r="CJ120" s="136">
        <f>CI120/Tabla1[[#This Row],[Meta 2024*]]</f>
        <v>0</v>
      </c>
      <c r="CK120" s="73"/>
    </row>
    <row r="121" spans="1:89" ht="150" hidden="1" x14ac:dyDescent="0.25">
      <c r="A121" s="34" t="s">
        <v>320</v>
      </c>
      <c r="B121" s="36" t="s">
        <v>344</v>
      </c>
      <c r="C121" s="33">
        <v>20230119</v>
      </c>
      <c r="D121" s="33" t="s">
        <v>345</v>
      </c>
      <c r="E121" s="6"/>
      <c r="F121" s="6"/>
      <c r="G121" s="6"/>
      <c r="H121" s="6"/>
      <c r="I121" s="6"/>
      <c r="J121" s="61"/>
      <c r="K121" s="233"/>
      <c r="L121" s="6"/>
      <c r="M121" s="6"/>
      <c r="N121" s="6"/>
      <c r="O121" s="6"/>
      <c r="P121" s="7" t="s">
        <v>55</v>
      </c>
      <c r="Q121" s="6" t="s">
        <v>48</v>
      </c>
      <c r="R121" s="83">
        <v>0</v>
      </c>
      <c r="S121" s="6"/>
      <c r="T121" s="6"/>
      <c r="U121" s="6" t="s">
        <v>50</v>
      </c>
      <c r="V121" s="5">
        <v>1</v>
      </c>
      <c r="W121" s="5"/>
      <c r="X121" s="5"/>
      <c r="Y121" s="5"/>
      <c r="Z121" s="5"/>
      <c r="AA121" s="31">
        <v>1</v>
      </c>
      <c r="AB121" s="6"/>
      <c r="AC121" s="6"/>
      <c r="AD121" s="6"/>
      <c r="AE121" s="6"/>
      <c r="AF121" s="31">
        <v>1</v>
      </c>
      <c r="AG121" s="6"/>
      <c r="AH121" s="6"/>
      <c r="AI121" s="6"/>
      <c r="AJ121" s="6"/>
      <c r="AK121" s="31">
        <v>1</v>
      </c>
      <c r="AL121" s="6"/>
      <c r="AM121" s="6"/>
      <c r="AN121" s="6"/>
      <c r="AO121" s="6"/>
      <c r="AP121" s="31">
        <v>4</v>
      </c>
      <c r="AQ121" s="6" t="s">
        <v>64</v>
      </c>
      <c r="AR121" s="5" t="s">
        <v>164</v>
      </c>
      <c r="AS121" s="6"/>
      <c r="AT121" s="6"/>
      <c r="AU121" s="7"/>
      <c r="AV121" s="7"/>
      <c r="AW121" s="157"/>
      <c r="AX121" s="157"/>
      <c r="AY121" s="157"/>
      <c r="AZ121" s="157"/>
      <c r="BA121" s="157"/>
      <c r="BB121" s="157"/>
      <c r="BC121" s="157"/>
      <c r="BD121" s="157"/>
      <c r="BE121" s="157"/>
      <c r="BF121" s="157"/>
      <c r="BG121" s="157"/>
      <c r="BH121" s="157"/>
      <c r="BI121" s="157"/>
      <c r="BJ121" s="157"/>
      <c r="BK121" s="157"/>
      <c r="BL121" s="157"/>
      <c r="BM121" s="157"/>
      <c r="BN121" s="157"/>
      <c r="BO121" s="157"/>
      <c r="BP121" s="157"/>
      <c r="BQ121" s="157"/>
      <c r="BR121" s="157"/>
      <c r="BS121" s="157"/>
      <c r="BT121" s="196"/>
      <c r="BU121" s="157"/>
      <c r="BV121" s="157"/>
      <c r="BW121" s="141"/>
      <c r="BX121" s="141"/>
      <c r="BY121" s="141"/>
      <c r="BZ121" s="141"/>
      <c r="CA121" s="141"/>
      <c r="CB121" s="141"/>
      <c r="CC121" s="141"/>
      <c r="CD121" s="141"/>
      <c r="CE121" s="141"/>
      <c r="CF121" s="141"/>
      <c r="CG121" s="141"/>
      <c r="CH121" s="141"/>
      <c r="CI121" s="141"/>
      <c r="CJ121" s="136">
        <f>CI121/Tabla1[[#This Row],[Meta 2024*]]</f>
        <v>0</v>
      </c>
      <c r="CK121" s="73"/>
    </row>
    <row r="122" spans="1:89" ht="150" hidden="1" x14ac:dyDescent="0.25">
      <c r="A122" s="34" t="s">
        <v>320</v>
      </c>
      <c r="B122" s="36" t="s">
        <v>344</v>
      </c>
      <c r="C122" s="33">
        <v>20230120</v>
      </c>
      <c r="D122" s="33" t="s">
        <v>346</v>
      </c>
      <c r="E122" s="6"/>
      <c r="F122" s="6"/>
      <c r="G122" s="6"/>
      <c r="H122" s="6"/>
      <c r="I122" s="6"/>
      <c r="J122" s="61"/>
      <c r="K122" s="233"/>
      <c r="L122" s="6"/>
      <c r="M122" s="6"/>
      <c r="N122" s="6"/>
      <c r="O122" s="6"/>
      <c r="P122" s="7" t="s">
        <v>55</v>
      </c>
      <c r="Q122" s="6" t="s">
        <v>48</v>
      </c>
      <c r="R122" s="83">
        <v>2</v>
      </c>
      <c r="S122" s="6"/>
      <c r="T122" s="6"/>
      <c r="U122" s="6" t="s">
        <v>50</v>
      </c>
      <c r="V122" s="5">
        <v>2</v>
      </c>
      <c r="W122" s="5"/>
      <c r="X122" s="5"/>
      <c r="Y122" s="5"/>
      <c r="Z122" s="5"/>
      <c r="AA122" s="31">
        <v>2</v>
      </c>
      <c r="AB122" s="6"/>
      <c r="AC122" s="6"/>
      <c r="AD122" s="6"/>
      <c r="AE122" s="6"/>
      <c r="AF122" s="31">
        <v>2</v>
      </c>
      <c r="AG122" s="6"/>
      <c r="AH122" s="6"/>
      <c r="AI122" s="6"/>
      <c r="AJ122" s="6"/>
      <c r="AK122" s="31">
        <v>2</v>
      </c>
      <c r="AL122" s="6"/>
      <c r="AM122" s="6"/>
      <c r="AN122" s="6"/>
      <c r="AO122" s="6"/>
      <c r="AP122" s="31">
        <v>8</v>
      </c>
      <c r="AQ122" s="6" t="s">
        <v>64</v>
      </c>
      <c r="AR122" s="5" t="s">
        <v>164</v>
      </c>
      <c r="AS122" s="6"/>
      <c r="AT122" s="6"/>
      <c r="AU122" s="7"/>
      <c r="AV122" s="7"/>
      <c r="AW122" s="157"/>
      <c r="AX122" s="157"/>
      <c r="AY122" s="157"/>
      <c r="AZ122" s="157"/>
      <c r="BA122" s="157"/>
      <c r="BB122" s="157"/>
      <c r="BC122" s="157"/>
      <c r="BD122" s="157"/>
      <c r="BE122" s="157"/>
      <c r="BF122" s="157"/>
      <c r="BG122" s="157"/>
      <c r="BH122" s="157"/>
      <c r="BI122" s="157"/>
      <c r="BJ122" s="157"/>
      <c r="BK122" s="157"/>
      <c r="BL122" s="157"/>
      <c r="BM122" s="157"/>
      <c r="BN122" s="157"/>
      <c r="BO122" s="157"/>
      <c r="BP122" s="157"/>
      <c r="BQ122" s="157"/>
      <c r="BR122" s="157"/>
      <c r="BS122" s="157"/>
      <c r="BT122" s="196"/>
      <c r="BU122" s="157"/>
      <c r="BV122" s="157"/>
      <c r="BW122" s="141"/>
      <c r="BX122" s="141"/>
      <c r="BY122" s="141"/>
      <c r="BZ122" s="141"/>
      <c r="CA122" s="141"/>
      <c r="CB122" s="141"/>
      <c r="CC122" s="141"/>
      <c r="CD122" s="141"/>
      <c r="CE122" s="141"/>
      <c r="CF122" s="141"/>
      <c r="CG122" s="141"/>
      <c r="CH122" s="141"/>
      <c r="CI122" s="141"/>
      <c r="CJ122" s="136">
        <f>CI122/Tabla1[[#This Row],[Meta 2024*]]</f>
        <v>0</v>
      </c>
      <c r="CK122" s="73"/>
    </row>
    <row r="123" spans="1:89" ht="285" hidden="1" x14ac:dyDescent="0.25">
      <c r="A123" s="34" t="s">
        <v>320</v>
      </c>
      <c r="B123" s="36" t="s">
        <v>347</v>
      </c>
      <c r="C123" s="33">
        <v>20230121</v>
      </c>
      <c r="D123" s="33" t="s">
        <v>348</v>
      </c>
      <c r="E123" s="6"/>
      <c r="F123" s="6"/>
      <c r="G123" s="6"/>
      <c r="H123" s="6"/>
      <c r="I123" s="6"/>
      <c r="J123" s="61"/>
      <c r="K123" s="233"/>
      <c r="L123" s="6"/>
      <c r="M123" s="6"/>
      <c r="N123" s="6"/>
      <c r="O123" s="6"/>
      <c r="P123" s="7" t="s">
        <v>55</v>
      </c>
      <c r="Q123" s="6" t="s">
        <v>48</v>
      </c>
      <c r="R123" s="83" t="s">
        <v>78</v>
      </c>
      <c r="S123" s="6"/>
      <c r="T123" s="6"/>
      <c r="U123" s="6" t="s">
        <v>50</v>
      </c>
      <c r="V123" s="5">
        <v>1</v>
      </c>
      <c r="W123" s="5"/>
      <c r="X123" s="5"/>
      <c r="Y123" s="5"/>
      <c r="Z123" s="5"/>
      <c r="AA123" s="31" t="s">
        <v>78</v>
      </c>
      <c r="AB123" s="6"/>
      <c r="AC123" s="6"/>
      <c r="AD123" s="6"/>
      <c r="AE123" s="6"/>
      <c r="AF123" s="31" t="s">
        <v>78</v>
      </c>
      <c r="AG123" s="6"/>
      <c r="AH123" s="6"/>
      <c r="AI123" s="6"/>
      <c r="AJ123" s="6"/>
      <c r="AK123" s="31" t="s">
        <v>78</v>
      </c>
      <c r="AL123" s="6"/>
      <c r="AM123" s="6"/>
      <c r="AN123" s="6"/>
      <c r="AO123" s="6"/>
      <c r="AP123" s="31">
        <v>1</v>
      </c>
      <c r="AQ123" s="5" t="s">
        <v>231</v>
      </c>
      <c r="AR123" s="5" t="s">
        <v>78</v>
      </c>
      <c r="AS123" s="6"/>
      <c r="AT123" s="6"/>
      <c r="AU123" s="7"/>
      <c r="AV123" s="7"/>
      <c r="AW123" s="157"/>
      <c r="AX123" s="157"/>
      <c r="AY123" s="157"/>
      <c r="AZ123" s="157"/>
      <c r="BA123" s="157"/>
      <c r="BB123" s="157"/>
      <c r="BC123" s="157"/>
      <c r="BD123" s="157"/>
      <c r="BE123" s="157"/>
      <c r="BF123" s="157"/>
      <c r="BG123" s="157"/>
      <c r="BH123" s="157"/>
      <c r="BI123" s="157"/>
      <c r="BJ123" s="157"/>
      <c r="BK123" s="157"/>
      <c r="BL123" s="157"/>
      <c r="BM123" s="157"/>
      <c r="BN123" s="157"/>
      <c r="BO123" s="157"/>
      <c r="BP123" s="157"/>
      <c r="BQ123" s="157"/>
      <c r="BR123" s="157"/>
      <c r="BS123" s="157"/>
      <c r="BT123" s="196"/>
      <c r="BU123" s="157"/>
      <c r="BV123" s="157"/>
      <c r="BW123" s="141"/>
      <c r="BX123" s="141"/>
      <c r="BY123" s="141"/>
      <c r="BZ123" s="141"/>
      <c r="CA123" s="141"/>
      <c r="CB123" s="141"/>
      <c r="CC123" s="141"/>
      <c r="CD123" s="141"/>
      <c r="CE123" s="141"/>
      <c r="CF123" s="141"/>
      <c r="CG123" s="141"/>
      <c r="CH123" s="141"/>
      <c r="CI123" s="141"/>
      <c r="CJ123" s="136" t="e">
        <f>CI123/Tabla1[[#This Row],[Meta 2024*]]</f>
        <v>#VALUE!</v>
      </c>
      <c r="CK123" s="73"/>
    </row>
    <row r="124" spans="1:89" ht="150" hidden="1" x14ac:dyDescent="0.25">
      <c r="A124" s="34" t="s">
        <v>320</v>
      </c>
      <c r="B124" s="36" t="s">
        <v>349</v>
      </c>
      <c r="C124" s="33">
        <v>20230122</v>
      </c>
      <c r="D124" s="33" t="s">
        <v>350</v>
      </c>
      <c r="E124" s="6"/>
      <c r="F124" s="6"/>
      <c r="G124" s="6"/>
      <c r="H124" s="6"/>
      <c r="I124" s="6"/>
      <c r="J124" s="61"/>
      <c r="K124" s="233"/>
      <c r="L124" s="6"/>
      <c r="M124" s="6"/>
      <c r="N124" s="6"/>
      <c r="O124" s="6"/>
      <c r="P124" s="18" t="s">
        <v>55</v>
      </c>
      <c r="Q124" s="6" t="s">
        <v>48</v>
      </c>
      <c r="R124" s="83" t="s">
        <v>49</v>
      </c>
      <c r="S124" s="6"/>
      <c r="T124" s="6"/>
      <c r="U124" s="6" t="s">
        <v>50</v>
      </c>
      <c r="V124" s="5">
        <v>8</v>
      </c>
      <c r="W124" s="5"/>
      <c r="X124" s="5"/>
      <c r="Y124" s="5"/>
      <c r="Z124" s="5"/>
      <c r="AA124" s="31">
        <v>8</v>
      </c>
      <c r="AB124" s="6"/>
      <c r="AC124" s="6"/>
      <c r="AD124" s="6"/>
      <c r="AE124" s="6"/>
      <c r="AF124" s="31">
        <v>8</v>
      </c>
      <c r="AG124" s="6"/>
      <c r="AH124" s="6"/>
      <c r="AI124" s="6"/>
      <c r="AJ124" s="6"/>
      <c r="AK124" s="31">
        <v>8</v>
      </c>
      <c r="AL124" s="6"/>
      <c r="AM124" s="6"/>
      <c r="AN124" s="6"/>
      <c r="AO124" s="6"/>
      <c r="AP124" s="31">
        <v>32</v>
      </c>
      <c r="AQ124" s="5" t="s">
        <v>297</v>
      </c>
      <c r="AR124" s="5" t="s">
        <v>52</v>
      </c>
      <c r="AS124" s="6"/>
      <c r="AT124" s="6"/>
      <c r="AU124" s="7"/>
      <c r="AV124" s="7"/>
      <c r="AW124" s="157"/>
      <c r="AX124" s="157"/>
      <c r="AY124" s="157"/>
      <c r="AZ124" s="157"/>
      <c r="BA124" s="157"/>
      <c r="BB124" s="157"/>
      <c r="BC124" s="157"/>
      <c r="BD124" s="157"/>
      <c r="BE124" s="157"/>
      <c r="BF124" s="157"/>
      <c r="BG124" s="157"/>
      <c r="BH124" s="157"/>
      <c r="BI124" s="157"/>
      <c r="BJ124" s="157"/>
      <c r="BK124" s="157"/>
      <c r="BL124" s="157"/>
      <c r="BM124" s="157"/>
      <c r="BN124" s="157"/>
      <c r="BO124" s="157"/>
      <c r="BP124" s="157"/>
      <c r="BQ124" s="157"/>
      <c r="BR124" s="157"/>
      <c r="BS124" s="157"/>
      <c r="BT124" s="196"/>
      <c r="BU124" s="157"/>
      <c r="BV124" s="157"/>
      <c r="BW124" s="141"/>
      <c r="BX124" s="141"/>
      <c r="BY124" s="141"/>
      <c r="BZ124" s="141"/>
      <c r="CA124" s="141"/>
      <c r="CB124" s="141"/>
      <c r="CC124" s="141"/>
      <c r="CD124" s="141"/>
      <c r="CE124" s="141"/>
      <c r="CF124" s="141"/>
      <c r="CG124" s="141"/>
      <c r="CH124" s="141"/>
      <c r="CI124" s="141"/>
      <c r="CJ124" s="136">
        <f>CI124/Tabla1[[#This Row],[Meta 2024*]]</f>
        <v>0</v>
      </c>
      <c r="CK124" s="73"/>
    </row>
    <row r="125" spans="1:89" ht="165" hidden="1" x14ac:dyDescent="0.25">
      <c r="A125" s="34" t="s">
        <v>320</v>
      </c>
      <c r="B125" s="36" t="s">
        <v>351</v>
      </c>
      <c r="C125" s="33">
        <v>20230123</v>
      </c>
      <c r="D125" s="33" t="s">
        <v>352</v>
      </c>
      <c r="E125" s="6"/>
      <c r="F125" s="6"/>
      <c r="G125" s="6"/>
      <c r="H125" s="6"/>
      <c r="I125" s="6"/>
      <c r="J125" s="61"/>
      <c r="K125" s="233"/>
      <c r="L125" s="6"/>
      <c r="M125" s="6"/>
      <c r="N125" s="6"/>
      <c r="O125" s="6"/>
      <c r="P125" s="7" t="s">
        <v>47</v>
      </c>
      <c r="Q125" s="6" t="s">
        <v>48</v>
      </c>
      <c r="R125" s="83">
        <v>0</v>
      </c>
      <c r="S125" s="6"/>
      <c r="T125" s="6"/>
      <c r="U125" s="6" t="s">
        <v>50</v>
      </c>
      <c r="V125" s="5">
        <v>0</v>
      </c>
      <c r="W125" s="5"/>
      <c r="X125" s="5"/>
      <c r="Y125" s="5"/>
      <c r="Z125" s="5"/>
      <c r="AA125" s="31">
        <v>100</v>
      </c>
      <c r="AB125" s="6"/>
      <c r="AC125" s="6"/>
      <c r="AD125" s="6"/>
      <c r="AE125" s="6"/>
      <c r="AF125" s="31">
        <v>0</v>
      </c>
      <c r="AG125" s="6"/>
      <c r="AH125" s="6"/>
      <c r="AI125" s="6"/>
      <c r="AJ125" s="6"/>
      <c r="AK125" s="31">
        <v>0</v>
      </c>
      <c r="AL125" s="6"/>
      <c r="AM125" s="6"/>
      <c r="AN125" s="6"/>
      <c r="AO125" s="6"/>
      <c r="AP125" s="31">
        <v>100</v>
      </c>
      <c r="AQ125" s="5" t="s">
        <v>75</v>
      </c>
      <c r="AR125" s="5" t="s">
        <v>271</v>
      </c>
      <c r="AS125" s="6"/>
      <c r="AT125" s="6"/>
      <c r="AU125" s="7"/>
      <c r="AV125" s="7"/>
      <c r="AW125" s="157"/>
      <c r="AX125" s="157"/>
      <c r="AY125" s="157"/>
      <c r="AZ125" s="157"/>
      <c r="BA125" s="157"/>
      <c r="BB125" s="157"/>
      <c r="BC125" s="157"/>
      <c r="BD125" s="157"/>
      <c r="BE125" s="157"/>
      <c r="BF125" s="157"/>
      <c r="BG125" s="157"/>
      <c r="BH125" s="157"/>
      <c r="BI125" s="157"/>
      <c r="BJ125" s="157"/>
      <c r="BK125" s="157"/>
      <c r="BL125" s="157"/>
      <c r="BM125" s="157"/>
      <c r="BN125" s="157"/>
      <c r="BO125" s="157"/>
      <c r="BP125" s="157"/>
      <c r="BQ125" s="157"/>
      <c r="BR125" s="157"/>
      <c r="BS125" s="157"/>
      <c r="BT125" s="196"/>
      <c r="BU125" s="157"/>
      <c r="BV125" s="157"/>
      <c r="BW125" s="141"/>
      <c r="BX125" s="141"/>
      <c r="BY125" s="141"/>
      <c r="BZ125" s="141"/>
      <c r="CA125" s="141"/>
      <c r="CB125" s="141"/>
      <c r="CC125" s="141"/>
      <c r="CD125" s="141"/>
      <c r="CE125" s="141"/>
      <c r="CF125" s="141"/>
      <c r="CG125" s="141"/>
      <c r="CH125" s="141"/>
      <c r="CI125" s="141"/>
      <c r="CJ125" s="136">
        <f>CI125/Tabla1[[#This Row],[Meta 2024*]]</f>
        <v>0</v>
      </c>
      <c r="CK125" s="73"/>
    </row>
    <row r="126" spans="1:89" ht="90" hidden="1" x14ac:dyDescent="0.25">
      <c r="A126" s="34" t="s">
        <v>320</v>
      </c>
      <c r="B126" s="36" t="s">
        <v>353</v>
      </c>
      <c r="C126" s="33">
        <v>20230124</v>
      </c>
      <c r="D126" s="33" t="s">
        <v>354</v>
      </c>
      <c r="E126" s="6"/>
      <c r="F126" s="6"/>
      <c r="G126" s="6"/>
      <c r="H126" s="6"/>
      <c r="I126" s="6"/>
      <c r="J126" s="61"/>
      <c r="K126" s="233"/>
      <c r="L126" s="6"/>
      <c r="M126" s="6"/>
      <c r="N126" s="6"/>
      <c r="O126" s="6"/>
      <c r="P126" s="5" t="s">
        <v>355</v>
      </c>
      <c r="Q126" s="6" t="s">
        <v>48</v>
      </c>
      <c r="R126" s="90">
        <v>0</v>
      </c>
      <c r="S126" s="6"/>
      <c r="T126" s="6"/>
      <c r="U126" s="6" t="s">
        <v>50</v>
      </c>
      <c r="V126" s="9">
        <v>1</v>
      </c>
      <c r="W126" s="9"/>
      <c r="X126" s="9"/>
      <c r="Y126" s="9"/>
      <c r="Z126" s="9"/>
      <c r="AA126" s="31">
        <v>1</v>
      </c>
      <c r="AB126" s="6"/>
      <c r="AC126" s="6"/>
      <c r="AD126" s="6"/>
      <c r="AE126" s="6"/>
      <c r="AF126" s="31">
        <v>2</v>
      </c>
      <c r="AG126" s="6"/>
      <c r="AH126" s="6"/>
      <c r="AI126" s="6"/>
      <c r="AJ126" s="6"/>
      <c r="AK126" s="31">
        <v>2</v>
      </c>
      <c r="AL126" s="6"/>
      <c r="AM126" s="6"/>
      <c r="AN126" s="6"/>
      <c r="AO126" s="6"/>
      <c r="AP126" s="31">
        <v>6</v>
      </c>
      <c r="AQ126" s="5" t="s">
        <v>283</v>
      </c>
      <c r="AR126" s="5" t="s">
        <v>105</v>
      </c>
      <c r="AS126" s="6"/>
      <c r="AT126" s="6"/>
      <c r="AU126" s="7"/>
      <c r="AV126" s="7"/>
      <c r="AW126" s="157"/>
      <c r="AX126" s="157"/>
      <c r="AY126" s="157"/>
      <c r="AZ126" s="157"/>
      <c r="BA126" s="157"/>
      <c r="BB126" s="157"/>
      <c r="BC126" s="157"/>
      <c r="BD126" s="157"/>
      <c r="BE126" s="157"/>
      <c r="BF126" s="157"/>
      <c r="BG126" s="157"/>
      <c r="BH126" s="157"/>
      <c r="BI126" s="157"/>
      <c r="BJ126" s="157"/>
      <c r="BK126" s="157"/>
      <c r="BL126" s="157"/>
      <c r="BM126" s="157"/>
      <c r="BN126" s="157"/>
      <c r="BO126" s="157"/>
      <c r="BP126" s="157"/>
      <c r="BQ126" s="157"/>
      <c r="BR126" s="157"/>
      <c r="BS126" s="157"/>
      <c r="BT126" s="196"/>
      <c r="BU126" s="157"/>
      <c r="BV126" s="157"/>
      <c r="BW126" s="141"/>
      <c r="BX126" s="141"/>
      <c r="BY126" s="141"/>
      <c r="BZ126" s="141"/>
      <c r="CA126" s="141"/>
      <c r="CB126" s="141"/>
      <c r="CC126" s="141"/>
      <c r="CD126" s="141"/>
      <c r="CE126" s="141"/>
      <c r="CF126" s="141"/>
      <c r="CG126" s="141"/>
      <c r="CH126" s="141"/>
      <c r="CI126" s="141"/>
      <c r="CJ126" s="136">
        <f>CI126/Tabla1[[#This Row],[Meta 2024*]]</f>
        <v>0</v>
      </c>
      <c r="CK126" s="73"/>
    </row>
    <row r="127" spans="1:89" ht="75" hidden="1" x14ac:dyDescent="0.25">
      <c r="A127" s="34" t="s">
        <v>320</v>
      </c>
      <c r="B127" s="36" t="s">
        <v>353</v>
      </c>
      <c r="C127" s="33">
        <v>20230125</v>
      </c>
      <c r="D127" s="33" t="s">
        <v>356</v>
      </c>
      <c r="E127" s="6"/>
      <c r="F127" s="6"/>
      <c r="G127" s="6"/>
      <c r="H127" s="6"/>
      <c r="I127" s="6"/>
      <c r="J127" s="61"/>
      <c r="K127" s="233"/>
      <c r="L127" s="6"/>
      <c r="M127" s="6"/>
      <c r="N127" s="6"/>
      <c r="O127" s="6"/>
      <c r="P127" s="5" t="s">
        <v>55</v>
      </c>
      <c r="Q127" s="6" t="s">
        <v>48</v>
      </c>
      <c r="R127" s="83">
        <v>153.345</v>
      </c>
      <c r="S127" s="6"/>
      <c r="T127" s="6"/>
      <c r="U127" s="6" t="s">
        <v>50</v>
      </c>
      <c r="V127" s="5">
        <v>128</v>
      </c>
      <c r="W127" s="5"/>
      <c r="X127" s="5"/>
      <c r="Y127" s="5"/>
      <c r="Z127" s="5"/>
      <c r="AA127" s="31">
        <v>134</v>
      </c>
      <c r="AB127" s="6"/>
      <c r="AC127" s="6"/>
      <c r="AD127" s="6"/>
      <c r="AE127" s="6"/>
      <c r="AF127" s="31">
        <v>140</v>
      </c>
      <c r="AG127" s="6"/>
      <c r="AH127" s="6"/>
      <c r="AI127" s="6"/>
      <c r="AJ127" s="6"/>
      <c r="AK127" s="31">
        <v>148</v>
      </c>
      <c r="AL127" s="6"/>
      <c r="AM127" s="6"/>
      <c r="AN127" s="6"/>
      <c r="AO127" s="6"/>
      <c r="AP127" s="31">
        <v>550</v>
      </c>
      <c r="AQ127" s="5" t="s">
        <v>88</v>
      </c>
      <c r="AR127" s="5" t="s">
        <v>88</v>
      </c>
      <c r="AS127" s="6"/>
      <c r="AT127" s="6"/>
      <c r="AU127" s="7"/>
      <c r="AV127" s="7"/>
      <c r="AW127" s="157"/>
      <c r="AX127" s="157"/>
      <c r="AY127" s="157"/>
      <c r="AZ127" s="157"/>
      <c r="BA127" s="157"/>
      <c r="BB127" s="157"/>
      <c r="BC127" s="157"/>
      <c r="BD127" s="157"/>
      <c r="BE127" s="157"/>
      <c r="BF127" s="157"/>
      <c r="BG127" s="157"/>
      <c r="BH127" s="157"/>
      <c r="BI127" s="157"/>
      <c r="BJ127" s="157"/>
      <c r="BK127" s="157"/>
      <c r="BL127" s="157"/>
      <c r="BM127" s="157"/>
      <c r="BN127" s="157"/>
      <c r="BO127" s="157"/>
      <c r="BP127" s="157"/>
      <c r="BQ127" s="157"/>
      <c r="BR127" s="157"/>
      <c r="BS127" s="157"/>
      <c r="BT127" s="196"/>
      <c r="BU127" s="157"/>
      <c r="BV127" s="157"/>
      <c r="BW127" s="141"/>
      <c r="BX127" s="141"/>
      <c r="BY127" s="141"/>
      <c r="BZ127" s="141"/>
      <c r="CA127" s="141"/>
      <c r="CB127" s="141"/>
      <c r="CC127" s="141"/>
      <c r="CD127" s="141"/>
      <c r="CE127" s="141"/>
      <c r="CF127" s="141"/>
      <c r="CG127" s="141"/>
      <c r="CH127" s="141"/>
      <c r="CI127" s="141"/>
      <c r="CJ127" s="136">
        <f>CI127/Tabla1[[#This Row],[Meta 2024*]]</f>
        <v>0</v>
      </c>
      <c r="CK127" s="73"/>
    </row>
    <row r="128" spans="1:89" ht="75" hidden="1" x14ac:dyDescent="0.25">
      <c r="A128" s="34" t="s">
        <v>320</v>
      </c>
      <c r="B128" s="36" t="s">
        <v>353</v>
      </c>
      <c r="C128" s="33">
        <v>20230126</v>
      </c>
      <c r="D128" s="33" t="s">
        <v>357</v>
      </c>
      <c r="E128" s="6"/>
      <c r="F128" s="6"/>
      <c r="G128" s="6"/>
      <c r="H128" s="6"/>
      <c r="I128" s="6"/>
      <c r="J128" s="61"/>
      <c r="K128" s="233"/>
      <c r="L128" s="6"/>
      <c r="M128" s="6"/>
      <c r="N128" s="6"/>
      <c r="O128" s="6"/>
      <c r="P128" s="5" t="s">
        <v>55</v>
      </c>
      <c r="Q128" s="6" t="s">
        <v>48</v>
      </c>
      <c r="R128" s="83">
        <v>1.474</v>
      </c>
      <c r="S128" s="6"/>
      <c r="T128" s="6"/>
      <c r="U128" s="6" t="s">
        <v>50</v>
      </c>
      <c r="V128" s="5">
        <v>2</v>
      </c>
      <c r="W128" s="5"/>
      <c r="X128" s="5"/>
      <c r="Y128" s="5"/>
      <c r="Z128" s="5"/>
      <c r="AA128" s="31">
        <v>2.2000000000000002</v>
      </c>
      <c r="AB128" s="6"/>
      <c r="AC128" s="6"/>
      <c r="AD128" s="6"/>
      <c r="AE128" s="6"/>
      <c r="AF128" s="31">
        <v>2.33</v>
      </c>
      <c r="AG128" s="6"/>
      <c r="AH128" s="6"/>
      <c r="AI128" s="6"/>
      <c r="AJ128" s="6"/>
      <c r="AK128" s="31">
        <v>2.4</v>
      </c>
      <c r="AL128" s="6"/>
      <c r="AM128" s="6"/>
      <c r="AN128" s="6"/>
      <c r="AO128" s="6"/>
      <c r="AP128" s="31">
        <v>8.93</v>
      </c>
      <c r="AQ128" s="5" t="s">
        <v>88</v>
      </c>
      <c r="AR128" s="5" t="s">
        <v>88</v>
      </c>
      <c r="AS128" s="6"/>
      <c r="AT128" s="6"/>
      <c r="AU128" s="7"/>
      <c r="AV128" s="7"/>
      <c r="AW128" s="157"/>
      <c r="AX128" s="157"/>
      <c r="AY128" s="157"/>
      <c r="AZ128" s="157"/>
      <c r="BA128" s="157"/>
      <c r="BB128" s="157"/>
      <c r="BC128" s="157"/>
      <c r="BD128" s="157"/>
      <c r="BE128" s="157"/>
      <c r="BF128" s="157"/>
      <c r="BG128" s="157"/>
      <c r="BH128" s="157"/>
      <c r="BI128" s="157"/>
      <c r="BJ128" s="157"/>
      <c r="BK128" s="157"/>
      <c r="BL128" s="157"/>
      <c r="BM128" s="157"/>
      <c r="BN128" s="157"/>
      <c r="BO128" s="157"/>
      <c r="BP128" s="157"/>
      <c r="BQ128" s="157"/>
      <c r="BR128" s="157"/>
      <c r="BS128" s="157"/>
      <c r="BT128" s="196"/>
      <c r="BU128" s="157"/>
      <c r="BV128" s="157"/>
      <c r="BW128" s="141"/>
      <c r="BX128" s="141"/>
      <c r="BY128" s="141"/>
      <c r="BZ128" s="141"/>
      <c r="CA128" s="141"/>
      <c r="CB128" s="141"/>
      <c r="CC128" s="141"/>
      <c r="CD128" s="141"/>
      <c r="CE128" s="141"/>
      <c r="CF128" s="141"/>
      <c r="CG128" s="141"/>
      <c r="CH128" s="141"/>
      <c r="CI128" s="141"/>
      <c r="CJ128" s="136">
        <f>CI128/Tabla1[[#This Row],[Meta 2024*]]</f>
        <v>0</v>
      </c>
      <c r="CK128" s="73"/>
    </row>
    <row r="129" spans="1:89" ht="60" hidden="1" x14ac:dyDescent="0.25">
      <c r="A129" s="34" t="s">
        <v>320</v>
      </c>
      <c r="B129" s="36" t="s">
        <v>358</v>
      </c>
      <c r="C129" s="33">
        <v>20230127</v>
      </c>
      <c r="D129" s="33" t="s">
        <v>359</v>
      </c>
      <c r="E129" s="6"/>
      <c r="F129" s="6"/>
      <c r="G129" s="6"/>
      <c r="H129" s="6"/>
      <c r="I129" s="6"/>
      <c r="J129" s="61"/>
      <c r="K129" s="233"/>
      <c r="L129" s="6"/>
      <c r="M129" s="6"/>
      <c r="N129" s="6"/>
      <c r="O129" s="6"/>
      <c r="P129" s="5" t="s">
        <v>55</v>
      </c>
      <c r="Q129" s="6" t="s">
        <v>48</v>
      </c>
      <c r="R129" s="83">
        <v>5</v>
      </c>
      <c r="S129" s="6"/>
      <c r="T129" s="6"/>
      <c r="U129" s="6" t="s">
        <v>50</v>
      </c>
      <c r="V129" s="5">
        <v>12</v>
      </c>
      <c r="W129" s="5"/>
      <c r="X129" s="5"/>
      <c r="Y129" s="5"/>
      <c r="Z129" s="5"/>
      <c r="AA129" s="31">
        <v>14</v>
      </c>
      <c r="AB129" s="6"/>
      <c r="AC129" s="6"/>
      <c r="AD129" s="6"/>
      <c r="AE129" s="6"/>
      <c r="AF129" s="31">
        <v>16</v>
      </c>
      <c r="AG129" s="6"/>
      <c r="AH129" s="6"/>
      <c r="AI129" s="6"/>
      <c r="AJ129" s="6"/>
      <c r="AK129" s="31">
        <v>18</v>
      </c>
      <c r="AL129" s="6"/>
      <c r="AM129" s="6"/>
      <c r="AN129" s="6"/>
      <c r="AO129" s="6"/>
      <c r="AP129" s="31">
        <v>60</v>
      </c>
      <c r="AQ129" s="5" t="s">
        <v>88</v>
      </c>
      <c r="AR129" s="5" t="s">
        <v>88</v>
      </c>
      <c r="AS129" s="6"/>
      <c r="AT129" s="6"/>
      <c r="AU129" s="7"/>
      <c r="AV129" s="7"/>
      <c r="AW129" s="157"/>
      <c r="AX129" s="157"/>
      <c r="AY129" s="157"/>
      <c r="AZ129" s="157"/>
      <c r="BA129" s="157"/>
      <c r="BB129" s="157"/>
      <c r="BC129" s="157"/>
      <c r="BD129" s="157"/>
      <c r="BE129" s="157"/>
      <c r="BF129" s="157"/>
      <c r="BG129" s="157"/>
      <c r="BH129" s="157"/>
      <c r="BI129" s="157"/>
      <c r="BJ129" s="157"/>
      <c r="BK129" s="157"/>
      <c r="BL129" s="157"/>
      <c r="BM129" s="157"/>
      <c r="BN129" s="157"/>
      <c r="BO129" s="157"/>
      <c r="BP129" s="157"/>
      <c r="BQ129" s="157"/>
      <c r="BR129" s="157"/>
      <c r="BS129" s="157"/>
      <c r="BT129" s="196"/>
      <c r="BU129" s="157"/>
      <c r="BV129" s="157"/>
      <c r="BW129" s="141"/>
      <c r="BX129" s="141"/>
      <c r="BY129" s="141"/>
      <c r="BZ129" s="141"/>
      <c r="CA129" s="141"/>
      <c r="CB129" s="141"/>
      <c r="CC129" s="141"/>
      <c r="CD129" s="141"/>
      <c r="CE129" s="141"/>
      <c r="CF129" s="141"/>
      <c r="CG129" s="141"/>
      <c r="CH129" s="141"/>
      <c r="CI129" s="141"/>
      <c r="CJ129" s="136">
        <f>CI129/Tabla1[[#This Row],[Meta 2024*]]</f>
        <v>0</v>
      </c>
      <c r="CK129" s="73"/>
    </row>
    <row r="130" spans="1:89" ht="135" hidden="1" x14ac:dyDescent="0.25">
      <c r="A130" s="34" t="s">
        <v>360</v>
      </c>
      <c r="B130" s="40" t="s">
        <v>361</v>
      </c>
      <c r="C130" s="33">
        <v>20230128</v>
      </c>
      <c r="D130" s="41" t="s">
        <v>362</v>
      </c>
      <c r="E130" s="6"/>
      <c r="F130" s="6"/>
      <c r="G130" s="6"/>
      <c r="H130" s="6"/>
      <c r="I130" s="6"/>
      <c r="J130" s="61"/>
      <c r="K130" s="233"/>
      <c r="L130" s="6"/>
      <c r="M130" s="6"/>
      <c r="N130" s="6"/>
      <c r="O130" s="6"/>
      <c r="P130" s="6" t="s">
        <v>55</v>
      </c>
      <c r="Q130" s="6" t="s">
        <v>48</v>
      </c>
      <c r="R130" s="85">
        <v>1</v>
      </c>
      <c r="S130" s="6"/>
      <c r="T130" s="6"/>
      <c r="U130" s="6" t="s">
        <v>50</v>
      </c>
      <c r="V130" s="6">
        <v>1</v>
      </c>
      <c r="W130" s="6"/>
      <c r="X130" s="6"/>
      <c r="Y130" s="6"/>
      <c r="Z130" s="6"/>
      <c r="AA130" s="31">
        <v>1</v>
      </c>
      <c r="AB130" s="6"/>
      <c r="AC130" s="6"/>
      <c r="AD130" s="6"/>
      <c r="AE130" s="6"/>
      <c r="AF130" s="31">
        <v>1</v>
      </c>
      <c r="AG130" s="6"/>
      <c r="AH130" s="6"/>
      <c r="AI130" s="6"/>
      <c r="AJ130" s="6"/>
      <c r="AK130" s="31">
        <v>1</v>
      </c>
      <c r="AL130" s="6"/>
      <c r="AM130" s="6"/>
      <c r="AN130" s="6"/>
      <c r="AO130" s="6"/>
      <c r="AP130" s="31">
        <v>4</v>
      </c>
      <c r="AQ130" s="5" t="s">
        <v>75</v>
      </c>
      <c r="AR130" s="6" t="s">
        <v>363</v>
      </c>
      <c r="AS130" s="6"/>
      <c r="AT130" s="6"/>
      <c r="AU130" s="7"/>
      <c r="AV130" s="7"/>
      <c r="AW130" s="157"/>
      <c r="AX130" s="157"/>
      <c r="AY130" s="157"/>
      <c r="AZ130" s="157"/>
      <c r="BA130" s="157"/>
      <c r="BB130" s="157"/>
      <c r="BC130" s="157"/>
      <c r="BD130" s="157"/>
      <c r="BE130" s="157"/>
      <c r="BF130" s="157"/>
      <c r="BG130" s="157"/>
      <c r="BH130" s="157"/>
      <c r="BI130" s="157"/>
      <c r="BJ130" s="157"/>
      <c r="BK130" s="157"/>
      <c r="BL130" s="157"/>
      <c r="BM130" s="157"/>
      <c r="BN130" s="157"/>
      <c r="BO130" s="157"/>
      <c r="BP130" s="157"/>
      <c r="BQ130" s="157"/>
      <c r="BR130" s="157"/>
      <c r="BS130" s="157"/>
      <c r="BT130" s="196"/>
      <c r="BU130" s="157"/>
      <c r="BV130" s="157"/>
      <c r="BW130" s="141"/>
      <c r="BX130" s="141"/>
      <c r="BY130" s="141"/>
      <c r="BZ130" s="141"/>
      <c r="CA130" s="141"/>
      <c r="CB130" s="141"/>
      <c r="CC130" s="141"/>
      <c r="CD130" s="141"/>
      <c r="CE130" s="141"/>
      <c r="CF130" s="141"/>
      <c r="CG130" s="141"/>
      <c r="CH130" s="141"/>
      <c r="CI130" s="141"/>
      <c r="CJ130" s="136">
        <f>CI130/Tabla1[[#This Row],[Meta 2024*]]</f>
        <v>0</v>
      </c>
      <c r="CK130" s="73"/>
    </row>
    <row r="131" spans="1:89" ht="150" hidden="1" x14ac:dyDescent="0.25">
      <c r="A131" s="34" t="s">
        <v>360</v>
      </c>
      <c r="B131" s="40" t="s">
        <v>364</v>
      </c>
      <c r="C131" s="33">
        <v>20230129</v>
      </c>
      <c r="D131" s="32" t="s">
        <v>365</v>
      </c>
      <c r="E131" s="6"/>
      <c r="F131" s="6"/>
      <c r="G131" s="6"/>
      <c r="H131" s="6"/>
      <c r="I131" s="6"/>
      <c r="J131" s="61"/>
      <c r="K131" s="233"/>
      <c r="L131" s="6"/>
      <c r="M131" s="6"/>
      <c r="N131" s="6"/>
      <c r="O131" s="6"/>
      <c r="P131" s="6" t="s">
        <v>55</v>
      </c>
      <c r="Q131" s="6" t="s">
        <v>48</v>
      </c>
      <c r="R131" s="85">
        <v>1</v>
      </c>
      <c r="S131" s="6"/>
      <c r="T131" s="6"/>
      <c r="U131" s="6" t="s">
        <v>50</v>
      </c>
      <c r="V131" s="6">
        <v>1</v>
      </c>
      <c r="W131" s="6"/>
      <c r="X131" s="6"/>
      <c r="Y131" s="6"/>
      <c r="Z131" s="6"/>
      <c r="AA131" s="31">
        <v>1</v>
      </c>
      <c r="AB131" s="6"/>
      <c r="AC131" s="6"/>
      <c r="AD131" s="6"/>
      <c r="AE131" s="6"/>
      <c r="AF131" s="31">
        <v>1</v>
      </c>
      <c r="AG131" s="6"/>
      <c r="AH131" s="6"/>
      <c r="AI131" s="6"/>
      <c r="AJ131" s="6"/>
      <c r="AK131" s="31">
        <v>1</v>
      </c>
      <c r="AL131" s="6"/>
      <c r="AM131" s="6"/>
      <c r="AN131" s="6"/>
      <c r="AO131" s="6"/>
      <c r="AP131" s="31">
        <v>4</v>
      </c>
      <c r="AQ131" s="5" t="s">
        <v>75</v>
      </c>
      <c r="AR131" s="6" t="s">
        <v>363</v>
      </c>
      <c r="AS131" s="6"/>
      <c r="AT131" s="6"/>
      <c r="AU131" s="7"/>
      <c r="AV131" s="7"/>
      <c r="AW131" s="157"/>
      <c r="AX131" s="157"/>
      <c r="AY131" s="157"/>
      <c r="AZ131" s="157"/>
      <c r="BA131" s="157"/>
      <c r="BB131" s="157"/>
      <c r="BC131" s="157"/>
      <c r="BD131" s="157"/>
      <c r="BE131" s="157"/>
      <c r="BF131" s="157"/>
      <c r="BG131" s="157"/>
      <c r="BH131" s="157"/>
      <c r="BI131" s="157"/>
      <c r="BJ131" s="157"/>
      <c r="BK131" s="157"/>
      <c r="BL131" s="157"/>
      <c r="BM131" s="157"/>
      <c r="BN131" s="157"/>
      <c r="BO131" s="157"/>
      <c r="BP131" s="157"/>
      <c r="BQ131" s="157"/>
      <c r="BR131" s="157"/>
      <c r="BS131" s="157"/>
      <c r="BT131" s="196"/>
      <c r="BU131" s="157"/>
      <c r="BV131" s="157"/>
      <c r="BW131" s="141"/>
      <c r="BX131" s="141"/>
      <c r="BY131" s="141"/>
      <c r="BZ131" s="141"/>
      <c r="CA131" s="141"/>
      <c r="CB131" s="141"/>
      <c r="CC131" s="141"/>
      <c r="CD131" s="141"/>
      <c r="CE131" s="141"/>
      <c r="CF131" s="141"/>
      <c r="CG131" s="141"/>
      <c r="CH131" s="141"/>
      <c r="CI131" s="141"/>
      <c r="CJ131" s="136">
        <f>CI131/Tabla1[[#This Row],[Meta 2024*]]</f>
        <v>0</v>
      </c>
      <c r="CK131" s="73"/>
    </row>
    <row r="132" spans="1:89" ht="315" hidden="1" x14ac:dyDescent="0.25">
      <c r="A132" s="34" t="s">
        <v>360</v>
      </c>
      <c r="B132" s="40" t="s">
        <v>366</v>
      </c>
      <c r="C132" s="33">
        <v>20230130</v>
      </c>
      <c r="D132" s="32" t="s">
        <v>367</v>
      </c>
      <c r="E132" s="6"/>
      <c r="F132" s="6"/>
      <c r="G132" s="6"/>
      <c r="H132" s="6"/>
      <c r="I132" s="6"/>
      <c r="J132" s="61"/>
      <c r="K132" s="233"/>
      <c r="L132" s="6"/>
      <c r="M132" s="6"/>
      <c r="N132" s="6"/>
      <c r="O132" s="6"/>
      <c r="P132" s="6" t="s">
        <v>55</v>
      </c>
      <c r="Q132" s="6" t="s">
        <v>48</v>
      </c>
      <c r="R132" s="85">
        <v>0</v>
      </c>
      <c r="S132" s="6"/>
      <c r="T132" s="6"/>
      <c r="U132" s="6" t="s">
        <v>50</v>
      </c>
      <c r="V132" s="6">
        <v>8</v>
      </c>
      <c r="W132" s="6"/>
      <c r="X132" s="6"/>
      <c r="Y132" s="6"/>
      <c r="Z132" s="6"/>
      <c r="AA132" s="31">
        <v>8</v>
      </c>
      <c r="AB132" s="6"/>
      <c r="AC132" s="6"/>
      <c r="AD132" s="6"/>
      <c r="AE132" s="6"/>
      <c r="AF132" s="31">
        <v>8</v>
      </c>
      <c r="AG132" s="6"/>
      <c r="AH132" s="6"/>
      <c r="AI132" s="6"/>
      <c r="AJ132" s="6"/>
      <c r="AK132" s="31">
        <v>8</v>
      </c>
      <c r="AL132" s="6"/>
      <c r="AM132" s="6"/>
      <c r="AN132" s="6"/>
      <c r="AO132" s="6"/>
      <c r="AP132" s="31">
        <v>32</v>
      </c>
      <c r="AQ132" s="5" t="s">
        <v>75</v>
      </c>
      <c r="AR132" s="6" t="s">
        <v>363</v>
      </c>
      <c r="AS132" s="6"/>
      <c r="AT132" s="6"/>
      <c r="AU132" s="7"/>
      <c r="AV132" s="7"/>
      <c r="AW132" s="157"/>
      <c r="AX132" s="157"/>
      <c r="AY132" s="157"/>
      <c r="AZ132" s="157"/>
      <c r="BA132" s="157"/>
      <c r="BB132" s="157"/>
      <c r="BC132" s="157"/>
      <c r="BD132" s="157"/>
      <c r="BE132" s="157"/>
      <c r="BF132" s="157"/>
      <c r="BG132" s="157"/>
      <c r="BH132" s="157"/>
      <c r="BI132" s="157"/>
      <c r="BJ132" s="157"/>
      <c r="BK132" s="157"/>
      <c r="BL132" s="157"/>
      <c r="BM132" s="157"/>
      <c r="BN132" s="157"/>
      <c r="BO132" s="157"/>
      <c r="BP132" s="157"/>
      <c r="BQ132" s="157"/>
      <c r="BR132" s="157"/>
      <c r="BS132" s="157"/>
      <c r="BT132" s="196"/>
      <c r="BU132" s="157"/>
      <c r="BV132" s="157"/>
      <c r="BW132" s="141"/>
      <c r="BX132" s="141"/>
      <c r="BY132" s="141"/>
      <c r="BZ132" s="141"/>
      <c r="CA132" s="141"/>
      <c r="CB132" s="141"/>
      <c r="CC132" s="141"/>
      <c r="CD132" s="141"/>
      <c r="CE132" s="141"/>
      <c r="CF132" s="141"/>
      <c r="CG132" s="141"/>
      <c r="CH132" s="141"/>
      <c r="CI132" s="141"/>
      <c r="CJ132" s="136">
        <f>CI132/Tabla1[[#This Row],[Meta 2024*]]</f>
        <v>0</v>
      </c>
      <c r="CK132" s="73"/>
    </row>
    <row r="133" spans="1:89" ht="135" hidden="1" x14ac:dyDescent="0.25">
      <c r="A133" s="34" t="s">
        <v>360</v>
      </c>
      <c r="B133" s="35" t="s">
        <v>368</v>
      </c>
      <c r="C133" s="33">
        <v>20230131</v>
      </c>
      <c r="D133" s="41" t="s">
        <v>369</v>
      </c>
      <c r="E133" s="6"/>
      <c r="F133" s="6"/>
      <c r="G133" s="6"/>
      <c r="H133" s="6"/>
      <c r="I133" s="6"/>
      <c r="J133" s="61"/>
      <c r="K133" s="233"/>
      <c r="L133" s="6"/>
      <c r="M133" s="6"/>
      <c r="N133" s="6"/>
      <c r="O133" s="6"/>
      <c r="P133" s="7" t="s">
        <v>55</v>
      </c>
      <c r="Q133" s="6" t="s">
        <v>48</v>
      </c>
      <c r="R133" s="92">
        <v>0</v>
      </c>
      <c r="S133" s="6"/>
      <c r="T133" s="6"/>
      <c r="U133" s="6" t="s">
        <v>50</v>
      </c>
      <c r="V133" s="7" t="s">
        <v>78</v>
      </c>
      <c r="W133" s="7"/>
      <c r="X133" s="7"/>
      <c r="Y133" s="7"/>
      <c r="Z133" s="7"/>
      <c r="AA133" s="31" t="s">
        <v>78</v>
      </c>
      <c r="AB133" s="6"/>
      <c r="AC133" s="6"/>
      <c r="AD133" s="6"/>
      <c r="AE133" s="6"/>
      <c r="AF133" s="31" t="s">
        <v>78</v>
      </c>
      <c r="AG133" s="6"/>
      <c r="AH133" s="6"/>
      <c r="AI133" s="6"/>
      <c r="AJ133" s="6"/>
      <c r="AK133" s="31" t="s">
        <v>78</v>
      </c>
      <c r="AL133" s="6"/>
      <c r="AM133" s="6"/>
      <c r="AN133" s="6"/>
      <c r="AO133" s="6"/>
      <c r="AP133" s="31" t="s">
        <v>78</v>
      </c>
      <c r="AQ133" s="7" t="s">
        <v>370</v>
      </c>
      <c r="AR133" s="7" t="s">
        <v>371</v>
      </c>
      <c r="AS133" s="6"/>
      <c r="AT133" s="6"/>
      <c r="AU133" s="7"/>
      <c r="AV133" s="7"/>
      <c r="AW133" s="157"/>
      <c r="AX133" s="157"/>
      <c r="AY133" s="157"/>
      <c r="AZ133" s="157"/>
      <c r="BA133" s="157"/>
      <c r="BB133" s="157"/>
      <c r="BC133" s="157"/>
      <c r="BD133" s="157"/>
      <c r="BE133" s="157"/>
      <c r="BF133" s="157"/>
      <c r="BG133" s="157"/>
      <c r="BH133" s="157"/>
      <c r="BI133" s="157"/>
      <c r="BJ133" s="157"/>
      <c r="BK133" s="157"/>
      <c r="BL133" s="157"/>
      <c r="BM133" s="157"/>
      <c r="BN133" s="157"/>
      <c r="BO133" s="157"/>
      <c r="BP133" s="157"/>
      <c r="BQ133" s="157"/>
      <c r="BR133" s="157"/>
      <c r="BS133" s="157"/>
      <c r="BT133" s="196"/>
      <c r="BU133" s="157"/>
      <c r="BV133" s="157"/>
      <c r="BW133" s="141"/>
      <c r="BX133" s="141"/>
      <c r="BY133" s="141"/>
      <c r="BZ133" s="141"/>
      <c r="CA133" s="141"/>
      <c r="CB133" s="141"/>
      <c r="CC133" s="141"/>
      <c r="CD133" s="141"/>
      <c r="CE133" s="141"/>
      <c r="CF133" s="141"/>
      <c r="CG133" s="141"/>
      <c r="CH133" s="141"/>
      <c r="CI133" s="141"/>
      <c r="CJ133" s="136" t="e">
        <f>CI133/Tabla1[[#This Row],[Meta 2024*]]</f>
        <v>#VALUE!</v>
      </c>
      <c r="CK133" s="73"/>
    </row>
    <row r="134" spans="1:89" ht="105" hidden="1" x14ac:dyDescent="0.25">
      <c r="A134" s="34" t="s">
        <v>360</v>
      </c>
      <c r="B134" s="35" t="s">
        <v>372</v>
      </c>
      <c r="C134" s="33">
        <v>20230132</v>
      </c>
      <c r="D134" s="41" t="s">
        <v>373</v>
      </c>
      <c r="E134" s="6"/>
      <c r="F134" s="6"/>
      <c r="G134" s="6"/>
      <c r="H134" s="6"/>
      <c r="I134" s="6"/>
      <c r="J134" s="61"/>
      <c r="K134" s="233"/>
      <c r="L134" s="6"/>
      <c r="M134" s="6"/>
      <c r="N134" s="6"/>
      <c r="O134" s="6"/>
      <c r="P134" s="7" t="s">
        <v>47</v>
      </c>
      <c r="Q134" s="6" t="s">
        <v>48</v>
      </c>
      <c r="R134" s="93">
        <v>0</v>
      </c>
      <c r="S134" s="6"/>
      <c r="T134" s="6"/>
      <c r="U134" s="6" t="s">
        <v>50</v>
      </c>
      <c r="V134" s="7" t="s">
        <v>374</v>
      </c>
      <c r="W134" s="7"/>
      <c r="X134" s="7"/>
      <c r="Y134" s="7"/>
      <c r="Z134" s="7"/>
      <c r="AA134" s="31" t="s">
        <v>374</v>
      </c>
      <c r="AB134" s="6"/>
      <c r="AC134" s="6"/>
      <c r="AD134" s="6"/>
      <c r="AE134" s="6"/>
      <c r="AF134" s="31" t="s">
        <v>374</v>
      </c>
      <c r="AG134" s="6"/>
      <c r="AH134" s="6"/>
      <c r="AI134" s="6"/>
      <c r="AJ134" s="6"/>
      <c r="AK134" s="31" t="s">
        <v>374</v>
      </c>
      <c r="AL134" s="6"/>
      <c r="AM134" s="6"/>
      <c r="AN134" s="6"/>
      <c r="AO134" s="6"/>
      <c r="AP134" s="31" t="s">
        <v>374</v>
      </c>
      <c r="AQ134" s="5" t="s">
        <v>375</v>
      </c>
      <c r="AR134" s="7" t="s">
        <v>78</v>
      </c>
      <c r="AS134" s="6"/>
      <c r="AT134" s="6"/>
      <c r="AU134" s="7"/>
      <c r="AV134" s="7"/>
      <c r="AW134" s="157"/>
      <c r="AX134" s="157"/>
      <c r="AY134" s="157"/>
      <c r="AZ134" s="157"/>
      <c r="BA134" s="157"/>
      <c r="BB134" s="157"/>
      <c r="BC134" s="157"/>
      <c r="BD134" s="157"/>
      <c r="BE134" s="157"/>
      <c r="BF134" s="157"/>
      <c r="BG134" s="157"/>
      <c r="BH134" s="157"/>
      <c r="BI134" s="157"/>
      <c r="BJ134" s="157"/>
      <c r="BK134" s="157"/>
      <c r="BL134" s="157"/>
      <c r="BM134" s="157"/>
      <c r="BN134" s="157"/>
      <c r="BO134" s="157"/>
      <c r="BP134" s="157"/>
      <c r="BQ134" s="157"/>
      <c r="BR134" s="157"/>
      <c r="BS134" s="157"/>
      <c r="BT134" s="196"/>
      <c r="BU134" s="157"/>
      <c r="BV134" s="157"/>
      <c r="BW134" s="141"/>
      <c r="BX134" s="141"/>
      <c r="BY134" s="141"/>
      <c r="BZ134" s="141"/>
      <c r="CA134" s="141"/>
      <c r="CB134" s="141"/>
      <c r="CC134" s="141"/>
      <c r="CD134" s="141"/>
      <c r="CE134" s="141"/>
      <c r="CF134" s="141"/>
      <c r="CG134" s="141"/>
      <c r="CH134" s="141"/>
      <c r="CI134" s="141"/>
      <c r="CJ134" s="136" t="e">
        <f>CI134/Tabla1[[#This Row],[Meta 2024*]]</f>
        <v>#VALUE!</v>
      </c>
      <c r="CK134" s="73"/>
    </row>
    <row r="135" spans="1:89" s="80" customFormat="1" ht="75.75" hidden="1" customHeight="1" x14ac:dyDescent="0.25">
      <c r="A135" s="47" t="s">
        <v>360</v>
      </c>
      <c r="B135" s="47" t="s">
        <v>376</v>
      </c>
      <c r="C135" s="51">
        <v>20230133</v>
      </c>
      <c r="D135" s="47" t="s">
        <v>377</v>
      </c>
      <c r="E135" s="76" t="s">
        <v>505</v>
      </c>
      <c r="F135" s="47" t="s">
        <v>526</v>
      </c>
      <c r="G135" s="47" t="s">
        <v>527</v>
      </c>
      <c r="H135" s="51" t="s">
        <v>492</v>
      </c>
      <c r="I135" s="51" t="s">
        <v>490</v>
      </c>
      <c r="J135" s="79" t="s">
        <v>491</v>
      </c>
      <c r="K135" s="236" t="s">
        <v>493</v>
      </c>
      <c r="L135" s="47" t="s">
        <v>497</v>
      </c>
      <c r="M135" s="51" t="s">
        <v>501</v>
      </c>
      <c r="N135" s="51" t="s">
        <v>282</v>
      </c>
      <c r="O135" s="51" t="s">
        <v>48</v>
      </c>
      <c r="P135" s="57" t="s">
        <v>47</v>
      </c>
      <c r="Q135" s="51" t="s">
        <v>48</v>
      </c>
      <c r="R135" s="77">
        <v>0.99180000000000001</v>
      </c>
      <c r="S135" s="78">
        <v>44926</v>
      </c>
      <c r="T135" s="51" t="s">
        <v>282</v>
      </c>
      <c r="U135" s="51" t="s">
        <v>50</v>
      </c>
      <c r="V135" s="56">
        <v>100</v>
      </c>
      <c r="W135" s="57">
        <v>27.17</v>
      </c>
      <c r="X135" s="57">
        <v>57.18</v>
      </c>
      <c r="Y135" s="57">
        <v>78.510000000000005</v>
      </c>
      <c r="Z135" s="57">
        <v>100</v>
      </c>
      <c r="AA135" s="56">
        <v>100</v>
      </c>
      <c r="AB135" s="56">
        <v>25</v>
      </c>
      <c r="AC135" s="51">
        <v>38</v>
      </c>
      <c r="AD135" s="51">
        <v>47</v>
      </c>
      <c r="AE135" s="51">
        <v>100</v>
      </c>
      <c r="AF135" s="56">
        <v>100</v>
      </c>
      <c r="AG135" s="51"/>
      <c r="AH135" s="51"/>
      <c r="AI135" s="51"/>
      <c r="AJ135" s="51"/>
      <c r="AK135" s="56">
        <v>100</v>
      </c>
      <c r="AL135" s="51"/>
      <c r="AM135" s="51"/>
      <c r="AN135" s="51"/>
      <c r="AO135" s="51"/>
      <c r="AP135" s="56">
        <v>100</v>
      </c>
      <c r="AQ135" s="51" t="s">
        <v>211</v>
      </c>
      <c r="AR135" s="51" t="s">
        <v>378</v>
      </c>
      <c r="AS135" s="51" t="s">
        <v>512</v>
      </c>
      <c r="AT135" s="51" t="s">
        <v>512</v>
      </c>
      <c r="AU135" s="197"/>
      <c r="AV135" s="197"/>
      <c r="AW135" s="198"/>
      <c r="AX135" s="198"/>
      <c r="AY135" s="198"/>
      <c r="AZ135" s="198"/>
      <c r="BA135" s="198"/>
      <c r="BB135" s="198"/>
      <c r="BC135" s="198"/>
      <c r="BD135" s="198"/>
      <c r="BE135" s="198"/>
      <c r="BF135" s="198"/>
      <c r="BG135" s="198"/>
      <c r="BH135" s="198"/>
      <c r="BI135" s="198"/>
      <c r="BJ135" s="198"/>
      <c r="BK135" s="198"/>
      <c r="BL135" s="198"/>
      <c r="BM135" s="198"/>
      <c r="BN135" s="198"/>
      <c r="BO135" s="198"/>
      <c r="BP135" s="198"/>
      <c r="BQ135" s="198"/>
      <c r="BR135" s="198"/>
      <c r="BS135" s="158"/>
      <c r="BT135" s="199"/>
      <c r="BU135" s="158"/>
      <c r="BV135" s="158"/>
      <c r="BW135" s="142"/>
      <c r="BX135" s="142"/>
      <c r="BY135" s="142"/>
      <c r="BZ135" s="142"/>
      <c r="CA135" s="142"/>
      <c r="CB135" s="142"/>
      <c r="CC135" s="142"/>
      <c r="CD135" s="142"/>
      <c r="CE135" s="142"/>
      <c r="CF135" s="142"/>
      <c r="CG135" s="142"/>
      <c r="CH135" s="142"/>
      <c r="CI135" s="286"/>
      <c r="CJ135" s="136">
        <f>CI135/Tabla1[[#This Row],[Meta 2024*]]</f>
        <v>0</v>
      </c>
      <c r="CK135" s="145"/>
    </row>
    <row r="136" spans="1:89" s="89" customFormat="1" ht="165" hidden="1" x14ac:dyDescent="0.25">
      <c r="A136" s="81" t="s">
        <v>360</v>
      </c>
      <c r="B136" s="82" t="s">
        <v>379</v>
      </c>
      <c r="C136" s="83">
        <v>20230134</v>
      </c>
      <c r="D136" s="84" t="s">
        <v>380</v>
      </c>
      <c r="E136" s="85"/>
      <c r="F136" s="85"/>
      <c r="G136" s="85"/>
      <c r="H136" s="85"/>
      <c r="I136" s="85"/>
      <c r="J136" s="87"/>
      <c r="K136" s="237"/>
      <c r="L136" s="85"/>
      <c r="M136" s="85"/>
      <c r="N136" s="85"/>
      <c r="O136" s="85"/>
      <c r="P136" s="84" t="s">
        <v>355</v>
      </c>
      <c r="Q136" s="85" t="s">
        <v>48</v>
      </c>
      <c r="R136" s="84">
        <v>0</v>
      </c>
      <c r="S136" s="85"/>
      <c r="T136" s="85"/>
      <c r="U136" s="85" t="s">
        <v>50</v>
      </c>
      <c r="V136" s="84" t="s">
        <v>381</v>
      </c>
      <c r="W136" s="84"/>
      <c r="X136" s="84"/>
      <c r="Y136" s="84"/>
      <c r="Z136" s="84"/>
      <c r="AA136" s="86" t="s">
        <v>381</v>
      </c>
      <c r="AB136" s="85"/>
      <c r="AC136" s="85"/>
      <c r="AD136" s="85"/>
      <c r="AE136" s="85"/>
      <c r="AF136" s="86">
        <v>0</v>
      </c>
      <c r="AG136" s="85"/>
      <c r="AH136" s="85"/>
      <c r="AI136" s="85"/>
      <c r="AJ136" s="85"/>
      <c r="AK136" s="86">
        <v>0</v>
      </c>
      <c r="AL136" s="85"/>
      <c r="AM136" s="85"/>
      <c r="AN136" s="85"/>
      <c r="AO136" s="85"/>
      <c r="AP136" s="86">
        <v>1</v>
      </c>
      <c r="AQ136" s="84" t="s">
        <v>100</v>
      </c>
      <c r="AR136" s="84" t="s">
        <v>382</v>
      </c>
      <c r="AS136" s="85"/>
      <c r="AT136" s="85"/>
      <c r="AU136" s="92"/>
      <c r="AV136" s="92"/>
      <c r="AW136" s="159"/>
      <c r="AX136" s="159"/>
      <c r="AY136" s="159"/>
      <c r="AZ136" s="159"/>
      <c r="BA136" s="159"/>
      <c r="BB136" s="159"/>
      <c r="BC136" s="159"/>
      <c r="BD136" s="159"/>
      <c r="BE136" s="159"/>
      <c r="BF136" s="159"/>
      <c r="BG136" s="159"/>
      <c r="BH136" s="159"/>
      <c r="BI136" s="159"/>
      <c r="BJ136" s="159"/>
      <c r="BK136" s="159"/>
      <c r="BL136" s="159"/>
      <c r="BM136" s="159"/>
      <c r="BN136" s="159"/>
      <c r="BO136" s="159"/>
      <c r="BP136" s="159"/>
      <c r="BQ136" s="159"/>
      <c r="BR136" s="159"/>
      <c r="BS136" s="159"/>
      <c r="BT136" s="196"/>
      <c r="BU136" s="159"/>
      <c r="BV136" s="159"/>
      <c r="BW136" s="143"/>
      <c r="BX136" s="143"/>
      <c r="BY136" s="143"/>
      <c r="BZ136" s="143"/>
      <c r="CA136" s="143"/>
      <c r="CB136" s="143"/>
      <c r="CC136" s="143"/>
      <c r="CD136" s="143"/>
      <c r="CE136" s="143"/>
      <c r="CF136" s="143"/>
      <c r="CG136" s="143"/>
      <c r="CH136" s="143"/>
      <c r="CI136" s="143"/>
      <c r="CJ136" s="136" t="e">
        <f>CI136/Tabla1[[#This Row],[Meta 2024*]]</f>
        <v>#VALUE!</v>
      </c>
      <c r="CK136" s="88"/>
    </row>
    <row r="137" spans="1:89" s="89" customFormat="1" ht="60" hidden="1" x14ac:dyDescent="0.25">
      <c r="A137" s="81" t="s">
        <v>360</v>
      </c>
      <c r="B137" s="82" t="s">
        <v>383</v>
      </c>
      <c r="C137" s="83">
        <v>20230135</v>
      </c>
      <c r="D137" s="84" t="s">
        <v>384</v>
      </c>
      <c r="E137" s="85"/>
      <c r="F137" s="85"/>
      <c r="G137" s="85"/>
      <c r="H137" s="85"/>
      <c r="I137" s="85"/>
      <c r="J137" s="87"/>
      <c r="K137" s="237"/>
      <c r="L137" s="85"/>
      <c r="M137" s="85"/>
      <c r="N137" s="85"/>
      <c r="O137" s="85"/>
      <c r="P137" s="84" t="s">
        <v>355</v>
      </c>
      <c r="Q137" s="85" t="s">
        <v>48</v>
      </c>
      <c r="R137" s="84">
        <v>0</v>
      </c>
      <c r="S137" s="85"/>
      <c r="T137" s="85"/>
      <c r="U137" s="85" t="s">
        <v>50</v>
      </c>
      <c r="V137" s="84">
        <v>0</v>
      </c>
      <c r="W137" s="84"/>
      <c r="X137" s="84"/>
      <c r="Y137" s="84"/>
      <c r="Z137" s="84"/>
      <c r="AA137" s="86" t="s">
        <v>385</v>
      </c>
      <c r="AB137" s="85"/>
      <c r="AC137" s="85"/>
      <c r="AD137" s="85"/>
      <c r="AE137" s="85"/>
      <c r="AF137" s="86" t="s">
        <v>386</v>
      </c>
      <c r="AG137" s="85"/>
      <c r="AH137" s="85"/>
      <c r="AI137" s="85"/>
      <c r="AJ137" s="85"/>
      <c r="AK137" s="86">
        <v>0</v>
      </c>
      <c r="AL137" s="85"/>
      <c r="AM137" s="85"/>
      <c r="AN137" s="85"/>
      <c r="AO137" s="85"/>
      <c r="AP137" s="86">
        <v>1</v>
      </c>
      <c r="AQ137" s="84" t="s">
        <v>100</v>
      </c>
      <c r="AR137" s="84" t="s">
        <v>382</v>
      </c>
      <c r="AS137" s="85"/>
      <c r="AT137" s="85"/>
      <c r="AU137" s="92"/>
      <c r="AV137" s="92"/>
      <c r="AW137" s="159"/>
      <c r="AX137" s="159"/>
      <c r="AY137" s="159"/>
      <c r="AZ137" s="159"/>
      <c r="BA137" s="159"/>
      <c r="BB137" s="159"/>
      <c r="BC137" s="159"/>
      <c r="BD137" s="159"/>
      <c r="BE137" s="159"/>
      <c r="BF137" s="159"/>
      <c r="BG137" s="159"/>
      <c r="BH137" s="159"/>
      <c r="BI137" s="159"/>
      <c r="BJ137" s="159"/>
      <c r="BK137" s="159"/>
      <c r="BL137" s="159"/>
      <c r="BM137" s="159"/>
      <c r="BN137" s="159"/>
      <c r="BO137" s="159"/>
      <c r="BP137" s="159"/>
      <c r="BQ137" s="159"/>
      <c r="BR137" s="159"/>
      <c r="BS137" s="159"/>
      <c r="BT137" s="196"/>
      <c r="BU137" s="159"/>
      <c r="BV137" s="159"/>
      <c r="BW137" s="143"/>
      <c r="BX137" s="143"/>
      <c r="BY137" s="143"/>
      <c r="BZ137" s="143"/>
      <c r="CA137" s="143"/>
      <c r="CB137" s="143"/>
      <c r="CC137" s="143"/>
      <c r="CD137" s="143"/>
      <c r="CE137" s="143"/>
      <c r="CF137" s="143"/>
      <c r="CG137" s="143"/>
      <c r="CH137" s="143"/>
      <c r="CI137" s="143"/>
      <c r="CJ137" s="136" t="e">
        <f>CI137/Tabla1[[#This Row],[Meta 2024*]]</f>
        <v>#VALUE!</v>
      </c>
      <c r="CK137" s="88"/>
    </row>
    <row r="138" spans="1:89" s="89" customFormat="1" ht="45" hidden="1" x14ac:dyDescent="0.25">
      <c r="A138" s="81" t="s">
        <v>360</v>
      </c>
      <c r="B138" s="82" t="s">
        <v>387</v>
      </c>
      <c r="C138" s="83">
        <v>20230136</v>
      </c>
      <c r="D138" s="84" t="s">
        <v>388</v>
      </c>
      <c r="E138" s="85"/>
      <c r="F138" s="85"/>
      <c r="G138" s="85"/>
      <c r="H138" s="85"/>
      <c r="I138" s="85"/>
      <c r="J138" s="87"/>
      <c r="K138" s="237"/>
      <c r="L138" s="85"/>
      <c r="M138" s="85"/>
      <c r="N138" s="85"/>
      <c r="O138" s="85"/>
      <c r="P138" s="84" t="s">
        <v>47</v>
      </c>
      <c r="Q138" s="85" t="s">
        <v>48</v>
      </c>
      <c r="R138" s="84">
        <v>0</v>
      </c>
      <c r="S138" s="85"/>
      <c r="T138" s="85"/>
      <c r="U138" s="85" t="s">
        <v>50</v>
      </c>
      <c r="V138" s="84">
        <v>0</v>
      </c>
      <c r="W138" s="84"/>
      <c r="X138" s="84"/>
      <c r="Y138" s="84"/>
      <c r="Z138" s="84"/>
      <c r="AA138" s="86">
        <v>0</v>
      </c>
      <c r="AB138" s="85"/>
      <c r="AC138" s="85"/>
      <c r="AD138" s="85"/>
      <c r="AE138" s="85"/>
      <c r="AF138" s="86">
        <v>0.5</v>
      </c>
      <c r="AG138" s="85"/>
      <c r="AH138" s="85"/>
      <c r="AI138" s="85"/>
      <c r="AJ138" s="85"/>
      <c r="AK138" s="86">
        <v>0.5</v>
      </c>
      <c r="AL138" s="85"/>
      <c r="AM138" s="85"/>
      <c r="AN138" s="85"/>
      <c r="AO138" s="85"/>
      <c r="AP138" s="86">
        <v>1</v>
      </c>
      <c r="AQ138" s="84" t="s">
        <v>100</v>
      </c>
      <c r="AR138" s="84" t="s">
        <v>382</v>
      </c>
      <c r="AS138" s="85"/>
      <c r="AT138" s="85"/>
      <c r="AU138" s="92"/>
      <c r="AV138" s="92"/>
      <c r="AW138" s="159"/>
      <c r="AX138" s="159"/>
      <c r="AY138" s="159"/>
      <c r="AZ138" s="159"/>
      <c r="BA138" s="159"/>
      <c r="BB138" s="159"/>
      <c r="BC138" s="159"/>
      <c r="BD138" s="159"/>
      <c r="BE138" s="159"/>
      <c r="BF138" s="159"/>
      <c r="BG138" s="159"/>
      <c r="BH138" s="159"/>
      <c r="BI138" s="159"/>
      <c r="BJ138" s="159"/>
      <c r="BK138" s="159"/>
      <c r="BL138" s="159"/>
      <c r="BM138" s="159"/>
      <c r="BN138" s="159"/>
      <c r="BO138" s="159"/>
      <c r="BP138" s="159"/>
      <c r="BQ138" s="159"/>
      <c r="BR138" s="159"/>
      <c r="BS138" s="159"/>
      <c r="BT138" s="196"/>
      <c r="BU138" s="159"/>
      <c r="BV138" s="159"/>
      <c r="BW138" s="143"/>
      <c r="BX138" s="143"/>
      <c r="BY138" s="143"/>
      <c r="BZ138" s="143"/>
      <c r="CA138" s="143"/>
      <c r="CB138" s="143"/>
      <c r="CC138" s="143"/>
      <c r="CD138" s="143"/>
      <c r="CE138" s="143"/>
      <c r="CF138" s="143"/>
      <c r="CG138" s="143"/>
      <c r="CH138" s="143"/>
      <c r="CI138" s="143"/>
      <c r="CJ138" s="136" t="e">
        <f>CI138/Tabla1[[#This Row],[Meta 2024*]]</f>
        <v>#DIV/0!</v>
      </c>
      <c r="CK138" s="88"/>
    </row>
    <row r="139" spans="1:89" s="89" customFormat="1" ht="105" hidden="1" x14ac:dyDescent="0.25">
      <c r="A139" s="81" t="s">
        <v>360</v>
      </c>
      <c r="B139" s="82" t="s">
        <v>389</v>
      </c>
      <c r="C139" s="83">
        <v>20230137</v>
      </c>
      <c r="D139" s="84" t="s">
        <v>390</v>
      </c>
      <c r="E139" s="85"/>
      <c r="F139" s="85"/>
      <c r="G139" s="85"/>
      <c r="H139" s="85"/>
      <c r="I139" s="85"/>
      <c r="J139" s="87"/>
      <c r="K139" s="237"/>
      <c r="L139" s="85"/>
      <c r="M139" s="85"/>
      <c r="N139" s="85"/>
      <c r="O139" s="85"/>
      <c r="P139" s="84" t="s">
        <v>355</v>
      </c>
      <c r="Q139" s="85" t="s">
        <v>48</v>
      </c>
      <c r="R139" s="84">
        <v>0</v>
      </c>
      <c r="S139" s="85"/>
      <c r="T139" s="85"/>
      <c r="U139" s="85" t="s">
        <v>50</v>
      </c>
      <c r="V139" s="84">
        <v>0</v>
      </c>
      <c r="W139" s="84"/>
      <c r="X139" s="84"/>
      <c r="Y139" s="84"/>
      <c r="Z139" s="84"/>
      <c r="AA139" s="86">
        <v>0</v>
      </c>
      <c r="AB139" s="85"/>
      <c r="AC139" s="85"/>
      <c r="AD139" s="85"/>
      <c r="AE139" s="85"/>
      <c r="AF139" s="86" t="s">
        <v>386</v>
      </c>
      <c r="AG139" s="85"/>
      <c r="AH139" s="85"/>
      <c r="AI139" s="85"/>
      <c r="AJ139" s="85"/>
      <c r="AK139" s="86" t="s">
        <v>385</v>
      </c>
      <c r="AL139" s="85"/>
      <c r="AM139" s="85"/>
      <c r="AN139" s="85"/>
      <c r="AO139" s="85"/>
      <c r="AP139" s="86">
        <v>1</v>
      </c>
      <c r="AQ139" s="84" t="s">
        <v>100</v>
      </c>
      <c r="AR139" s="84" t="s">
        <v>382</v>
      </c>
      <c r="AS139" s="85"/>
      <c r="AT139" s="85"/>
      <c r="AU139" s="92"/>
      <c r="AV139" s="92"/>
      <c r="AW139" s="159"/>
      <c r="AX139" s="159"/>
      <c r="AY139" s="159"/>
      <c r="AZ139" s="159"/>
      <c r="BA139" s="159"/>
      <c r="BB139" s="159"/>
      <c r="BC139" s="159"/>
      <c r="BD139" s="159"/>
      <c r="BE139" s="159"/>
      <c r="BF139" s="159"/>
      <c r="BG139" s="159"/>
      <c r="BH139" s="159"/>
      <c r="BI139" s="159"/>
      <c r="BJ139" s="159"/>
      <c r="BK139" s="159"/>
      <c r="BL139" s="159"/>
      <c r="BM139" s="159"/>
      <c r="BN139" s="159"/>
      <c r="BO139" s="159"/>
      <c r="BP139" s="159"/>
      <c r="BQ139" s="159"/>
      <c r="BR139" s="159"/>
      <c r="BS139" s="159"/>
      <c r="BT139" s="196"/>
      <c r="BU139" s="159"/>
      <c r="BV139" s="159"/>
      <c r="BW139" s="143"/>
      <c r="BX139" s="143"/>
      <c r="BY139" s="143"/>
      <c r="BZ139" s="143"/>
      <c r="CA139" s="143"/>
      <c r="CB139" s="143"/>
      <c r="CC139" s="143"/>
      <c r="CD139" s="143"/>
      <c r="CE139" s="143"/>
      <c r="CF139" s="143"/>
      <c r="CG139" s="143"/>
      <c r="CH139" s="143"/>
      <c r="CI139" s="143"/>
      <c r="CJ139" s="136" t="e">
        <f>CI139/Tabla1[[#This Row],[Meta 2024*]]</f>
        <v>#DIV/0!</v>
      </c>
      <c r="CK139" s="88"/>
    </row>
    <row r="140" spans="1:89" s="89" customFormat="1" ht="165" hidden="1" x14ac:dyDescent="0.25">
      <c r="A140" s="81" t="s">
        <v>360</v>
      </c>
      <c r="B140" s="82" t="s">
        <v>391</v>
      </c>
      <c r="C140" s="83">
        <v>20230138</v>
      </c>
      <c r="D140" s="90" t="s">
        <v>392</v>
      </c>
      <c r="E140" s="85"/>
      <c r="F140" s="85"/>
      <c r="G140" s="85"/>
      <c r="H140" s="85"/>
      <c r="I140" s="85"/>
      <c r="J140" s="87"/>
      <c r="K140" s="237"/>
      <c r="L140" s="85"/>
      <c r="M140" s="85"/>
      <c r="N140" s="85"/>
      <c r="O140" s="85"/>
      <c r="P140" s="91" t="s">
        <v>55</v>
      </c>
      <c r="Q140" s="85" t="s">
        <v>48</v>
      </c>
      <c r="R140" s="91">
        <v>0</v>
      </c>
      <c r="S140" s="85"/>
      <c r="T140" s="85"/>
      <c r="U140" s="85" t="s">
        <v>50</v>
      </c>
      <c r="V140" s="91">
        <v>1</v>
      </c>
      <c r="W140" s="91"/>
      <c r="X140" s="91"/>
      <c r="Y140" s="91"/>
      <c r="Z140" s="91"/>
      <c r="AA140" s="86">
        <v>0</v>
      </c>
      <c r="AB140" s="85"/>
      <c r="AC140" s="85"/>
      <c r="AD140" s="85"/>
      <c r="AE140" s="85"/>
      <c r="AF140" s="86">
        <v>0</v>
      </c>
      <c r="AG140" s="85"/>
      <c r="AH140" s="85"/>
      <c r="AI140" s="85"/>
      <c r="AJ140" s="85"/>
      <c r="AK140" s="86">
        <v>0</v>
      </c>
      <c r="AL140" s="85"/>
      <c r="AM140" s="85"/>
      <c r="AN140" s="85"/>
      <c r="AO140" s="85"/>
      <c r="AP140" s="86">
        <v>1</v>
      </c>
      <c r="AQ140" s="90" t="s">
        <v>100</v>
      </c>
      <c r="AR140" s="91" t="s">
        <v>393</v>
      </c>
      <c r="AS140" s="85"/>
      <c r="AT140" s="85"/>
      <c r="AU140" s="92"/>
      <c r="AV140" s="92"/>
      <c r="AW140" s="159"/>
      <c r="AX140" s="159"/>
      <c r="AY140" s="159"/>
      <c r="AZ140" s="159"/>
      <c r="BA140" s="159"/>
      <c r="BB140" s="159"/>
      <c r="BC140" s="159"/>
      <c r="BD140" s="159"/>
      <c r="BE140" s="159"/>
      <c r="BF140" s="159"/>
      <c r="BG140" s="159"/>
      <c r="BH140" s="159"/>
      <c r="BI140" s="159"/>
      <c r="BJ140" s="159"/>
      <c r="BK140" s="159"/>
      <c r="BL140" s="159"/>
      <c r="BM140" s="159"/>
      <c r="BN140" s="159"/>
      <c r="BO140" s="159"/>
      <c r="BP140" s="159"/>
      <c r="BQ140" s="159"/>
      <c r="BR140" s="159"/>
      <c r="BS140" s="159"/>
      <c r="BT140" s="196"/>
      <c r="BU140" s="159"/>
      <c r="BV140" s="159"/>
      <c r="BW140" s="143"/>
      <c r="BX140" s="143"/>
      <c r="BY140" s="143"/>
      <c r="BZ140" s="143"/>
      <c r="CA140" s="143"/>
      <c r="CB140" s="143"/>
      <c r="CC140" s="143"/>
      <c r="CD140" s="143"/>
      <c r="CE140" s="143"/>
      <c r="CF140" s="143"/>
      <c r="CG140" s="143"/>
      <c r="CH140" s="143"/>
      <c r="CI140" s="143"/>
      <c r="CJ140" s="136" t="e">
        <f>CI140/Tabla1[[#This Row],[Meta 2024*]]</f>
        <v>#DIV/0!</v>
      </c>
      <c r="CK140" s="88"/>
    </row>
    <row r="141" spans="1:89" s="89" customFormat="1" ht="165" hidden="1" x14ac:dyDescent="0.25">
      <c r="A141" s="81" t="s">
        <v>360</v>
      </c>
      <c r="B141" s="82" t="s">
        <v>391</v>
      </c>
      <c r="C141" s="83">
        <v>20230139</v>
      </c>
      <c r="D141" s="83" t="s">
        <v>394</v>
      </c>
      <c r="E141" s="85"/>
      <c r="F141" s="85"/>
      <c r="G141" s="85"/>
      <c r="H141" s="85"/>
      <c r="I141" s="85"/>
      <c r="J141" s="87"/>
      <c r="K141" s="237"/>
      <c r="L141" s="85"/>
      <c r="M141" s="85"/>
      <c r="N141" s="85"/>
      <c r="O141" s="85"/>
      <c r="P141" s="83" t="s">
        <v>355</v>
      </c>
      <c r="Q141" s="85" t="s">
        <v>48</v>
      </c>
      <c r="R141" s="83">
        <v>0</v>
      </c>
      <c r="S141" s="85"/>
      <c r="T141" s="85"/>
      <c r="U141" s="85" t="s">
        <v>50</v>
      </c>
      <c r="V141" s="83">
        <v>0</v>
      </c>
      <c r="W141" s="83"/>
      <c r="X141" s="83"/>
      <c r="Y141" s="83"/>
      <c r="Z141" s="83"/>
      <c r="AA141" s="86">
        <v>1</v>
      </c>
      <c r="AB141" s="85"/>
      <c r="AC141" s="85"/>
      <c r="AD141" s="85"/>
      <c r="AE141" s="85"/>
      <c r="AF141" s="86">
        <v>0</v>
      </c>
      <c r="AG141" s="85"/>
      <c r="AH141" s="85"/>
      <c r="AI141" s="85"/>
      <c r="AJ141" s="85"/>
      <c r="AK141" s="86">
        <v>0</v>
      </c>
      <c r="AL141" s="85"/>
      <c r="AM141" s="85"/>
      <c r="AN141" s="85"/>
      <c r="AO141" s="85"/>
      <c r="AP141" s="86">
        <v>1</v>
      </c>
      <c r="AQ141" s="83" t="s">
        <v>100</v>
      </c>
      <c r="AR141" s="83" t="s">
        <v>393</v>
      </c>
      <c r="AS141" s="85"/>
      <c r="AT141" s="85"/>
      <c r="AU141" s="92"/>
      <c r="AV141" s="92"/>
      <c r="AW141" s="159"/>
      <c r="AX141" s="159"/>
      <c r="AY141" s="159"/>
      <c r="AZ141" s="159"/>
      <c r="BA141" s="159"/>
      <c r="BB141" s="159"/>
      <c r="BC141" s="159"/>
      <c r="BD141" s="159"/>
      <c r="BE141" s="159"/>
      <c r="BF141" s="159"/>
      <c r="BG141" s="159"/>
      <c r="BH141" s="159"/>
      <c r="BI141" s="159"/>
      <c r="BJ141" s="159"/>
      <c r="BK141" s="159"/>
      <c r="BL141" s="159"/>
      <c r="BM141" s="159"/>
      <c r="BN141" s="159"/>
      <c r="BO141" s="159"/>
      <c r="BP141" s="159"/>
      <c r="BQ141" s="159"/>
      <c r="BR141" s="159"/>
      <c r="BS141" s="159"/>
      <c r="BT141" s="196"/>
      <c r="BU141" s="159"/>
      <c r="BV141" s="159"/>
      <c r="BW141" s="143"/>
      <c r="BX141" s="143"/>
      <c r="BY141" s="143"/>
      <c r="BZ141" s="143"/>
      <c r="CA141" s="143"/>
      <c r="CB141" s="143"/>
      <c r="CC141" s="143"/>
      <c r="CD141" s="143"/>
      <c r="CE141" s="143"/>
      <c r="CF141" s="143"/>
      <c r="CG141" s="143"/>
      <c r="CH141" s="143"/>
      <c r="CI141" s="143"/>
      <c r="CJ141" s="136">
        <f>CI141/Tabla1[[#This Row],[Meta 2024*]]</f>
        <v>0</v>
      </c>
      <c r="CK141" s="88"/>
    </row>
    <row r="142" spans="1:89" s="89" customFormat="1" ht="180" hidden="1" x14ac:dyDescent="0.25">
      <c r="A142" s="81" t="s">
        <v>360</v>
      </c>
      <c r="B142" s="82" t="s">
        <v>395</v>
      </c>
      <c r="C142" s="83">
        <v>20230140</v>
      </c>
      <c r="D142" s="85" t="s">
        <v>396</v>
      </c>
      <c r="E142" s="85"/>
      <c r="F142" s="85"/>
      <c r="G142" s="85"/>
      <c r="H142" s="85"/>
      <c r="I142" s="85"/>
      <c r="J142" s="87"/>
      <c r="K142" s="237"/>
      <c r="L142" s="85"/>
      <c r="M142" s="85"/>
      <c r="N142" s="85"/>
      <c r="O142" s="85"/>
      <c r="P142" s="92" t="s">
        <v>47</v>
      </c>
      <c r="Q142" s="85" t="s">
        <v>48</v>
      </c>
      <c r="R142" s="93">
        <v>0.19</v>
      </c>
      <c r="S142" s="85"/>
      <c r="T142" s="85"/>
      <c r="U142" s="85" t="s">
        <v>50</v>
      </c>
      <c r="V142" s="93">
        <v>0.19</v>
      </c>
      <c r="W142" s="93"/>
      <c r="X142" s="93"/>
      <c r="Y142" s="93"/>
      <c r="Z142" s="93"/>
      <c r="AA142" s="86">
        <v>0.2</v>
      </c>
      <c r="AB142" s="85"/>
      <c r="AC142" s="85"/>
      <c r="AD142" s="85"/>
      <c r="AE142" s="85"/>
      <c r="AF142" s="86">
        <v>0.21</v>
      </c>
      <c r="AG142" s="85"/>
      <c r="AH142" s="85"/>
      <c r="AI142" s="85"/>
      <c r="AJ142" s="85"/>
      <c r="AK142" s="86">
        <v>0.22</v>
      </c>
      <c r="AL142" s="85"/>
      <c r="AM142" s="85"/>
      <c r="AN142" s="85"/>
      <c r="AO142" s="85"/>
      <c r="AP142" s="86">
        <v>0.22</v>
      </c>
      <c r="AQ142" s="85" t="s">
        <v>100</v>
      </c>
      <c r="AR142" s="85" t="s">
        <v>397</v>
      </c>
      <c r="AS142" s="85"/>
      <c r="AT142" s="85"/>
      <c r="AU142" s="92"/>
      <c r="AV142" s="92"/>
      <c r="AW142" s="159"/>
      <c r="AX142" s="159"/>
      <c r="AY142" s="159"/>
      <c r="AZ142" s="159"/>
      <c r="BA142" s="159"/>
      <c r="BB142" s="159"/>
      <c r="BC142" s="159"/>
      <c r="BD142" s="159"/>
      <c r="BE142" s="159"/>
      <c r="BF142" s="159"/>
      <c r="BG142" s="159"/>
      <c r="BH142" s="159"/>
      <c r="BI142" s="159"/>
      <c r="BJ142" s="159"/>
      <c r="BK142" s="159"/>
      <c r="BL142" s="159"/>
      <c r="BM142" s="159"/>
      <c r="BN142" s="159"/>
      <c r="BO142" s="159"/>
      <c r="BP142" s="159"/>
      <c r="BQ142" s="159"/>
      <c r="BR142" s="159"/>
      <c r="BS142" s="159"/>
      <c r="BT142" s="196"/>
      <c r="BU142" s="159"/>
      <c r="BV142" s="159"/>
      <c r="BW142" s="143"/>
      <c r="BX142" s="143"/>
      <c r="BY142" s="143"/>
      <c r="BZ142" s="143"/>
      <c r="CA142" s="143"/>
      <c r="CB142" s="143"/>
      <c r="CC142" s="143"/>
      <c r="CD142" s="143"/>
      <c r="CE142" s="143"/>
      <c r="CF142" s="143"/>
      <c r="CG142" s="143"/>
      <c r="CH142" s="143"/>
      <c r="CI142" s="143"/>
      <c r="CJ142" s="136">
        <f>CI142/Tabla1[[#This Row],[Meta 2024*]]</f>
        <v>0</v>
      </c>
      <c r="CK142" s="88"/>
    </row>
    <row r="143" spans="1:89" s="89" customFormat="1" ht="180" hidden="1" x14ac:dyDescent="0.25">
      <c r="A143" s="81" t="s">
        <v>360</v>
      </c>
      <c r="B143" s="82" t="s">
        <v>395</v>
      </c>
      <c r="C143" s="83">
        <v>20230141</v>
      </c>
      <c r="D143" s="85" t="s">
        <v>398</v>
      </c>
      <c r="E143" s="85"/>
      <c r="F143" s="85"/>
      <c r="G143" s="85"/>
      <c r="H143" s="85"/>
      <c r="I143" s="85"/>
      <c r="J143" s="87"/>
      <c r="K143" s="237"/>
      <c r="L143" s="85"/>
      <c r="M143" s="85"/>
      <c r="N143" s="85"/>
      <c r="O143" s="85"/>
      <c r="P143" s="92" t="s">
        <v>47</v>
      </c>
      <c r="Q143" s="85" t="s">
        <v>48</v>
      </c>
      <c r="R143" s="93">
        <v>0.05</v>
      </c>
      <c r="S143" s="85"/>
      <c r="T143" s="85"/>
      <c r="U143" s="85" t="s">
        <v>50</v>
      </c>
      <c r="V143" s="93">
        <v>0.05</v>
      </c>
      <c r="W143" s="93"/>
      <c r="X143" s="93"/>
      <c r="Y143" s="93"/>
      <c r="Z143" s="93"/>
      <c r="AA143" s="86" t="s">
        <v>399</v>
      </c>
      <c r="AB143" s="85"/>
      <c r="AC143" s="85"/>
      <c r="AD143" s="85"/>
      <c r="AE143" s="85"/>
      <c r="AF143" s="86">
        <v>0.1</v>
      </c>
      <c r="AG143" s="85"/>
      <c r="AH143" s="85"/>
      <c r="AI143" s="85"/>
      <c r="AJ143" s="85"/>
      <c r="AK143" s="86" t="s">
        <v>400</v>
      </c>
      <c r="AL143" s="85"/>
      <c r="AM143" s="85"/>
      <c r="AN143" s="85"/>
      <c r="AO143" s="85"/>
      <c r="AP143" s="86" t="s">
        <v>400</v>
      </c>
      <c r="AQ143" s="85" t="s">
        <v>100</v>
      </c>
      <c r="AR143" s="85" t="s">
        <v>397</v>
      </c>
      <c r="AS143" s="85"/>
      <c r="AT143" s="85"/>
      <c r="AU143" s="92"/>
      <c r="AV143" s="92"/>
      <c r="AW143" s="159"/>
      <c r="AX143" s="159"/>
      <c r="AY143" s="159"/>
      <c r="AZ143" s="159"/>
      <c r="BA143" s="159"/>
      <c r="BB143" s="159"/>
      <c r="BC143" s="159"/>
      <c r="BD143" s="159"/>
      <c r="BE143" s="159"/>
      <c r="BF143" s="159"/>
      <c r="BG143" s="159"/>
      <c r="BH143" s="159"/>
      <c r="BI143" s="159"/>
      <c r="BJ143" s="159"/>
      <c r="BK143" s="159"/>
      <c r="BL143" s="159"/>
      <c r="BM143" s="159"/>
      <c r="BN143" s="159"/>
      <c r="BO143" s="159"/>
      <c r="BP143" s="159"/>
      <c r="BQ143" s="159"/>
      <c r="BR143" s="159"/>
      <c r="BS143" s="159"/>
      <c r="BT143" s="196"/>
      <c r="BU143" s="159"/>
      <c r="BV143" s="159"/>
      <c r="BW143" s="143"/>
      <c r="BX143" s="143"/>
      <c r="BY143" s="143"/>
      <c r="BZ143" s="143"/>
      <c r="CA143" s="143"/>
      <c r="CB143" s="143"/>
      <c r="CC143" s="143"/>
      <c r="CD143" s="143"/>
      <c r="CE143" s="143"/>
      <c r="CF143" s="143"/>
      <c r="CG143" s="143"/>
      <c r="CH143" s="143"/>
      <c r="CI143" s="143"/>
      <c r="CJ143" s="136" t="e">
        <f>CI143/Tabla1[[#This Row],[Meta 2024*]]</f>
        <v>#VALUE!</v>
      </c>
      <c r="CK143" s="88"/>
    </row>
    <row r="144" spans="1:89" s="89" customFormat="1" ht="180" hidden="1" x14ac:dyDescent="0.25">
      <c r="A144" s="81" t="s">
        <v>360</v>
      </c>
      <c r="B144" s="82" t="s">
        <v>395</v>
      </c>
      <c r="C144" s="83">
        <v>20230142</v>
      </c>
      <c r="D144" s="85" t="s">
        <v>401</v>
      </c>
      <c r="E144" s="85"/>
      <c r="F144" s="85"/>
      <c r="G144" s="85"/>
      <c r="H144" s="85"/>
      <c r="I144" s="85"/>
      <c r="J144" s="87"/>
      <c r="K144" s="237"/>
      <c r="L144" s="85"/>
      <c r="M144" s="85"/>
      <c r="N144" s="85"/>
      <c r="O144" s="85"/>
      <c r="P144" s="92" t="s">
        <v>47</v>
      </c>
      <c r="Q144" s="85" t="s">
        <v>48</v>
      </c>
      <c r="R144" s="93">
        <v>0.1</v>
      </c>
      <c r="S144" s="85"/>
      <c r="T144" s="85"/>
      <c r="U144" s="85" t="s">
        <v>50</v>
      </c>
      <c r="V144" s="93">
        <v>0.1</v>
      </c>
      <c r="W144" s="93"/>
      <c r="X144" s="93"/>
      <c r="Y144" s="93"/>
      <c r="Z144" s="93"/>
      <c r="AA144" s="86">
        <v>0.12</v>
      </c>
      <c r="AB144" s="85"/>
      <c r="AC144" s="85"/>
      <c r="AD144" s="85"/>
      <c r="AE144" s="85"/>
      <c r="AF144" s="86">
        <v>0.14000000000000001</v>
      </c>
      <c r="AG144" s="85"/>
      <c r="AH144" s="85"/>
      <c r="AI144" s="85"/>
      <c r="AJ144" s="85"/>
      <c r="AK144" s="86">
        <v>0.16</v>
      </c>
      <c r="AL144" s="85"/>
      <c r="AM144" s="85"/>
      <c r="AN144" s="85"/>
      <c r="AO144" s="85"/>
      <c r="AP144" s="86">
        <v>0.16</v>
      </c>
      <c r="AQ144" s="85" t="s">
        <v>100</v>
      </c>
      <c r="AR144" s="85" t="s">
        <v>397</v>
      </c>
      <c r="AS144" s="85"/>
      <c r="AT144" s="85"/>
      <c r="AU144" s="92"/>
      <c r="AV144" s="92"/>
      <c r="AW144" s="159"/>
      <c r="AX144" s="159"/>
      <c r="AY144" s="159"/>
      <c r="AZ144" s="159"/>
      <c r="BA144" s="159"/>
      <c r="BB144" s="159"/>
      <c r="BC144" s="159"/>
      <c r="BD144" s="159"/>
      <c r="BE144" s="159"/>
      <c r="BF144" s="159"/>
      <c r="BG144" s="159"/>
      <c r="BH144" s="159"/>
      <c r="BI144" s="159"/>
      <c r="BJ144" s="159"/>
      <c r="BK144" s="159"/>
      <c r="BL144" s="159"/>
      <c r="BM144" s="159"/>
      <c r="BN144" s="159"/>
      <c r="BO144" s="159"/>
      <c r="BP144" s="159"/>
      <c r="BQ144" s="159"/>
      <c r="BR144" s="159"/>
      <c r="BS144" s="159"/>
      <c r="BT144" s="196"/>
      <c r="BU144" s="159"/>
      <c r="BV144" s="159"/>
      <c r="BW144" s="143"/>
      <c r="BX144" s="143"/>
      <c r="BY144" s="143"/>
      <c r="BZ144" s="143"/>
      <c r="CA144" s="143"/>
      <c r="CB144" s="143"/>
      <c r="CC144" s="143"/>
      <c r="CD144" s="143"/>
      <c r="CE144" s="143"/>
      <c r="CF144" s="143"/>
      <c r="CG144" s="143"/>
      <c r="CH144" s="143"/>
      <c r="CI144" s="143"/>
      <c r="CJ144" s="136">
        <f>CI144/Tabla1[[#This Row],[Meta 2024*]]</f>
        <v>0</v>
      </c>
      <c r="CK144" s="88"/>
    </row>
    <row r="145" spans="1:89" s="89" customFormat="1" ht="180" hidden="1" x14ac:dyDescent="0.25">
      <c r="A145" s="81" t="s">
        <v>360</v>
      </c>
      <c r="B145" s="82" t="s">
        <v>395</v>
      </c>
      <c r="C145" s="83">
        <v>20230143</v>
      </c>
      <c r="D145" s="85" t="s">
        <v>402</v>
      </c>
      <c r="E145" s="85"/>
      <c r="F145" s="85"/>
      <c r="G145" s="85"/>
      <c r="H145" s="85"/>
      <c r="I145" s="85"/>
      <c r="J145" s="87"/>
      <c r="K145" s="237"/>
      <c r="L145" s="85"/>
      <c r="M145" s="85"/>
      <c r="N145" s="85"/>
      <c r="O145" s="85"/>
      <c r="P145" s="92" t="s">
        <v>47</v>
      </c>
      <c r="Q145" s="85" t="s">
        <v>48</v>
      </c>
      <c r="R145" s="93">
        <v>0.59</v>
      </c>
      <c r="S145" s="85"/>
      <c r="T145" s="85"/>
      <c r="U145" s="85" t="s">
        <v>50</v>
      </c>
      <c r="V145" s="92" t="s">
        <v>403</v>
      </c>
      <c r="W145" s="92"/>
      <c r="X145" s="92"/>
      <c r="Y145" s="92"/>
      <c r="Z145" s="92"/>
      <c r="AA145" s="86">
        <v>0.64</v>
      </c>
      <c r="AB145" s="85"/>
      <c r="AC145" s="85"/>
      <c r="AD145" s="85"/>
      <c r="AE145" s="85"/>
      <c r="AF145" s="86" t="s">
        <v>404</v>
      </c>
      <c r="AG145" s="85"/>
      <c r="AH145" s="85"/>
      <c r="AI145" s="85"/>
      <c r="AJ145" s="85"/>
      <c r="AK145" s="86">
        <v>0.69</v>
      </c>
      <c r="AL145" s="85"/>
      <c r="AM145" s="85"/>
      <c r="AN145" s="85"/>
      <c r="AO145" s="85"/>
      <c r="AP145" s="86">
        <v>0.69</v>
      </c>
      <c r="AQ145" s="85" t="s">
        <v>100</v>
      </c>
      <c r="AR145" s="85" t="s">
        <v>397</v>
      </c>
      <c r="AS145" s="85"/>
      <c r="AT145" s="85"/>
      <c r="AU145" s="92"/>
      <c r="AV145" s="92"/>
      <c r="AW145" s="159"/>
      <c r="AX145" s="159"/>
      <c r="AY145" s="159"/>
      <c r="AZ145" s="159"/>
      <c r="BA145" s="159"/>
      <c r="BB145" s="159"/>
      <c r="BC145" s="159"/>
      <c r="BD145" s="159"/>
      <c r="BE145" s="159"/>
      <c r="BF145" s="159"/>
      <c r="BG145" s="159"/>
      <c r="BH145" s="159"/>
      <c r="BI145" s="159"/>
      <c r="BJ145" s="159"/>
      <c r="BK145" s="159"/>
      <c r="BL145" s="159"/>
      <c r="BM145" s="159"/>
      <c r="BN145" s="159"/>
      <c r="BO145" s="159"/>
      <c r="BP145" s="159"/>
      <c r="BQ145" s="159"/>
      <c r="BR145" s="159"/>
      <c r="BS145" s="159"/>
      <c r="BT145" s="196"/>
      <c r="BU145" s="159"/>
      <c r="BV145" s="159"/>
      <c r="BW145" s="143"/>
      <c r="BX145" s="143"/>
      <c r="BY145" s="143"/>
      <c r="BZ145" s="143"/>
      <c r="CA145" s="143"/>
      <c r="CB145" s="143"/>
      <c r="CC145" s="143"/>
      <c r="CD145" s="143"/>
      <c r="CE145" s="143"/>
      <c r="CF145" s="143"/>
      <c r="CG145" s="143"/>
      <c r="CH145" s="143"/>
      <c r="CI145" s="143"/>
      <c r="CJ145" s="136">
        <f>CI145/Tabla1[[#This Row],[Meta 2024*]]</f>
        <v>0</v>
      </c>
      <c r="CK145" s="88"/>
    </row>
    <row r="146" spans="1:89" s="89" customFormat="1" ht="180" hidden="1" x14ac:dyDescent="0.25">
      <c r="A146" s="81" t="s">
        <v>360</v>
      </c>
      <c r="B146" s="82" t="s">
        <v>395</v>
      </c>
      <c r="C146" s="83">
        <v>20230144</v>
      </c>
      <c r="D146" s="85" t="s">
        <v>405</v>
      </c>
      <c r="E146" s="85"/>
      <c r="F146" s="85"/>
      <c r="G146" s="85"/>
      <c r="H146" s="85"/>
      <c r="I146" s="85"/>
      <c r="J146" s="87"/>
      <c r="K146" s="237"/>
      <c r="L146" s="85"/>
      <c r="M146" s="85"/>
      <c r="N146" s="85"/>
      <c r="O146" s="85"/>
      <c r="P146" s="92" t="s">
        <v>47</v>
      </c>
      <c r="Q146" s="85" t="s">
        <v>48</v>
      </c>
      <c r="R146" s="93">
        <v>0.85</v>
      </c>
      <c r="S146" s="85"/>
      <c r="T146" s="85"/>
      <c r="U146" s="85" t="s">
        <v>50</v>
      </c>
      <c r="V146" s="93">
        <v>0.86</v>
      </c>
      <c r="W146" s="93"/>
      <c r="X146" s="93"/>
      <c r="Y146" s="93"/>
      <c r="Z146" s="93"/>
      <c r="AA146" s="86">
        <v>0.87</v>
      </c>
      <c r="AB146" s="85"/>
      <c r="AC146" s="85"/>
      <c r="AD146" s="85"/>
      <c r="AE146" s="85"/>
      <c r="AF146" s="86">
        <v>0.88</v>
      </c>
      <c r="AG146" s="85"/>
      <c r="AH146" s="85"/>
      <c r="AI146" s="85"/>
      <c r="AJ146" s="85"/>
      <c r="AK146" s="86">
        <v>0.89</v>
      </c>
      <c r="AL146" s="85"/>
      <c r="AM146" s="85"/>
      <c r="AN146" s="85"/>
      <c r="AO146" s="85"/>
      <c r="AP146" s="86">
        <v>0.89</v>
      </c>
      <c r="AQ146" s="85" t="s">
        <v>100</v>
      </c>
      <c r="AR146" s="85" t="s">
        <v>397</v>
      </c>
      <c r="AS146" s="85"/>
      <c r="AT146" s="85"/>
      <c r="AU146" s="92"/>
      <c r="AV146" s="92"/>
      <c r="AW146" s="159"/>
      <c r="AX146" s="159"/>
      <c r="AY146" s="159"/>
      <c r="AZ146" s="159"/>
      <c r="BA146" s="159"/>
      <c r="BB146" s="159"/>
      <c r="BC146" s="159"/>
      <c r="BD146" s="159"/>
      <c r="BE146" s="159"/>
      <c r="BF146" s="159"/>
      <c r="BG146" s="159"/>
      <c r="BH146" s="159"/>
      <c r="BI146" s="159"/>
      <c r="BJ146" s="159"/>
      <c r="BK146" s="159"/>
      <c r="BL146" s="159"/>
      <c r="BM146" s="159"/>
      <c r="BN146" s="159"/>
      <c r="BO146" s="159"/>
      <c r="BP146" s="159"/>
      <c r="BQ146" s="159"/>
      <c r="BR146" s="159"/>
      <c r="BS146" s="159"/>
      <c r="BT146" s="196"/>
      <c r="BU146" s="159"/>
      <c r="BV146" s="159"/>
      <c r="BW146" s="143"/>
      <c r="BX146" s="143"/>
      <c r="BY146" s="143"/>
      <c r="BZ146" s="143"/>
      <c r="CA146" s="143"/>
      <c r="CB146" s="143"/>
      <c r="CC146" s="143"/>
      <c r="CD146" s="143"/>
      <c r="CE146" s="143"/>
      <c r="CF146" s="143"/>
      <c r="CG146" s="143"/>
      <c r="CH146" s="143"/>
      <c r="CI146" s="143"/>
      <c r="CJ146" s="136">
        <f>CI146/Tabla1[[#This Row],[Meta 2024*]]</f>
        <v>0</v>
      </c>
      <c r="CK146" s="88"/>
    </row>
    <row r="147" spans="1:89" s="89" customFormat="1" ht="180" hidden="1" x14ac:dyDescent="0.25">
      <c r="A147" s="81" t="s">
        <v>360</v>
      </c>
      <c r="B147" s="82" t="s">
        <v>395</v>
      </c>
      <c r="C147" s="83">
        <v>20230145</v>
      </c>
      <c r="D147" s="85" t="s">
        <v>406</v>
      </c>
      <c r="E147" s="85"/>
      <c r="F147" s="85"/>
      <c r="G147" s="85"/>
      <c r="H147" s="85"/>
      <c r="I147" s="85"/>
      <c r="J147" s="87"/>
      <c r="K147" s="237"/>
      <c r="L147" s="85"/>
      <c r="M147" s="85"/>
      <c r="N147" s="85"/>
      <c r="O147" s="85"/>
      <c r="P147" s="92" t="s">
        <v>47</v>
      </c>
      <c r="Q147" s="85" t="s">
        <v>48</v>
      </c>
      <c r="R147" s="93">
        <v>0.85</v>
      </c>
      <c r="S147" s="85"/>
      <c r="T147" s="85"/>
      <c r="U147" s="85" t="s">
        <v>50</v>
      </c>
      <c r="V147" s="93">
        <v>0.86</v>
      </c>
      <c r="W147" s="93"/>
      <c r="X147" s="93"/>
      <c r="Y147" s="93"/>
      <c r="Z147" s="93"/>
      <c r="AA147" s="86">
        <v>0.87</v>
      </c>
      <c r="AB147" s="85"/>
      <c r="AC147" s="85"/>
      <c r="AD147" s="85"/>
      <c r="AE147" s="85"/>
      <c r="AF147" s="86">
        <v>0.88</v>
      </c>
      <c r="AG147" s="85"/>
      <c r="AH147" s="85"/>
      <c r="AI147" s="85"/>
      <c r="AJ147" s="85"/>
      <c r="AK147" s="86">
        <v>0.89</v>
      </c>
      <c r="AL147" s="85"/>
      <c r="AM147" s="85"/>
      <c r="AN147" s="85"/>
      <c r="AO147" s="85"/>
      <c r="AP147" s="86">
        <v>0.89</v>
      </c>
      <c r="AQ147" s="85" t="s">
        <v>100</v>
      </c>
      <c r="AR147" s="85" t="s">
        <v>397</v>
      </c>
      <c r="AS147" s="85"/>
      <c r="AT147" s="85"/>
      <c r="AU147" s="92"/>
      <c r="AV147" s="92"/>
      <c r="AW147" s="159"/>
      <c r="AX147" s="159"/>
      <c r="AY147" s="159"/>
      <c r="AZ147" s="159"/>
      <c r="BA147" s="159"/>
      <c r="BB147" s="159"/>
      <c r="BC147" s="159"/>
      <c r="BD147" s="159"/>
      <c r="BE147" s="159"/>
      <c r="BF147" s="159"/>
      <c r="BG147" s="159"/>
      <c r="BH147" s="159"/>
      <c r="BI147" s="159"/>
      <c r="BJ147" s="159"/>
      <c r="BK147" s="159"/>
      <c r="BL147" s="159"/>
      <c r="BM147" s="159"/>
      <c r="BN147" s="159"/>
      <c r="BO147" s="159"/>
      <c r="BP147" s="159"/>
      <c r="BQ147" s="159"/>
      <c r="BR147" s="159"/>
      <c r="BS147" s="159"/>
      <c r="BT147" s="196"/>
      <c r="BU147" s="159"/>
      <c r="BV147" s="159"/>
      <c r="BW147" s="143"/>
      <c r="BX147" s="143"/>
      <c r="BY147" s="143"/>
      <c r="BZ147" s="143"/>
      <c r="CA147" s="143"/>
      <c r="CB147" s="143"/>
      <c r="CC147" s="143"/>
      <c r="CD147" s="143"/>
      <c r="CE147" s="143"/>
      <c r="CF147" s="143"/>
      <c r="CG147" s="143"/>
      <c r="CH147" s="143"/>
      <c r="CI147" s="143"/>
      <c r="CJ147" s="136">
        <f>CI147/Tabla1[[#This Row],[Meta 2024*]]</f>
        <v>0</v>
      </c>
      <c r="CK147" s="88"/>
    </row>
    <row r="148" spans="1:89" s="89" customFormat="1" ht="180" hidden="1" x14ac:dyDescent="0.25">
      <c r="A148" s="81" t="s">
        <v>360</v>
      </c>
      <c r="B148" s="82" t="s">
        <v>407</v>
      </c>
      <c r="C148" s="83">
        <v>20230146</v>
      </c>
      <c r="D148" s="85" t="s">
        <v>408</v>
      </c>
      <c r="E148" s="85"/>
      <c r="F148" s="85"/>
      <c r="G148" s="85"/>
      <c r="H148" s="85"/>
      <c r="I148" s="85"/>
      <c r="J148" s="87"/>
      <c r="K148" s="237"/>
      <c r="L148" s="85"/>
      <c r="M148" s="85"/>
      <c r="N148" s="85"/>
      <c r="O148" s="85"/>
      <c r="P148" s="92" t="s">
        <v>47</v>
      </c>
      <c r="Q148" s="85" t="s">
        <v>48</v>
      </c>
      <c r="R148" s="93">
        <v>0.85</v>
      </c>
      <c r="S148" s="85"/>
      <c r="T148" s="85"/>
      <c r="U148" s="85" t="s">
        <v>50</v>
      </c>
      <c r="V148" s="93">
        <v>0.86</v>
      </c>
      <c r="W148" s="93"/>
      <c r="X148" s="93"/>
      <c r="Y148" s="93"/>
      <c r="Z148" s="93"/>
      <c r="AA148" s="86">
        <v>0.87</v>
      </c>
      <c r="AB148" s="85"/>
      <c r="AC148" s="85"/>
      <c r="AD148" s="85"/>
      <c r="AE148" s="85"/>
      <c r="AF148" s="86">
        <v>0.88</v>
      </c>
      <c r="AG148" s="85"/>
      <c r="AH148" s="85"/>
      <c r="AI148" s="85"/>
      <c r="AJ148" s="85"/>
      <c r="AK148" s="86">
        <v>0.89</v>
      </c>
      <c r="AL148" s="85"/>
      <c r="AM148" s="85"/>
      <c r="AN148" s="85"/>
      <c r="AO148" s="85"/>
      <c r="AP148" s="86">
        <v>0.89</v>
      </c>
      <c r="AQ148" s="85" t="s">
        <v>100</v>
      </c>
      <c r="AR148" s="85" t="s">
        <v>397</v>
      </c>
      <c r="AS148" s="85"/>
      <c r="AT148" s="85"/>
      <c r="AU148" s="92"/>
      <c r="AV148" s="92"/>
      <c r="AW148" s="159"/>
      <c r="AX148" s="159"/>
      <c r="AY148" s="159"/>
      <c r="AZ148" s="159"/>
      <c r="BA148" s="159"/>
      <c r="BB148" s="159"/>
      <c r="BC148" s="159"/>
      <c r="BD148" s="159"/>
      <c r="BE148" s="159"/>
      <c r="BF148" s="159"/>
      <c r="BG148" s="159"/>
      <c r="BH148" s="159"/>
      <c r="BI148" s="159"/>
      <c r="BJ148" s="159"/>
      <c r="BK148" s="159"/>
      <c r="BL148" s="159"/>
      <c r="BM148" s="159"/>
      <c r="BN148" s="159"/>
      <c r="BO148" s="159"/>
      <c r="BP148" s="159"/>
      <c r="BQ148" s="159"/>
      <c r="BR148" s="159"/>
      <c r="BS148" s="159"/>
      <c r="BT148" s="196"/>
      <c r="BU148" s="159"/>
      <c r="BV148" s="159"/>
      <c r="BW148" s="143"/>
      <c r="BX148" s="143"/>
      <c r="BY148" s="143"/>
      <c r="BZ148" s="143"/>
      <c r="CA148" s="143"/>
      <c r="CB148" s="143"/>
      <c r="CC148" s="143"/>
      <c r="CD148" s="143"/>
      <c r="CE148" s="143"/>
      <c r="CF148" s="143"/>
      <c r="CG148" s="143"/>
      <c r="CH148" s="143"/>
      <c r="CI148" s="143"/>
      <c r="CJ148" s="136">
        <f>CI148/Tabla1[[#This Row],[Meta 2024*]]</f>
        <v>0</v>
      </c>
      <c r="CK148" s="88"/>
    </row>
    <row r="149" spans="1:89" s="89" customFormat="1" ht="120" hidden="1" x14ac:dyDescent="0.25">
      <c r="A149" s="81" t="s">
        <v>360</v>
      </c>
      <c r="B149" s="82" t="s">
        <v>409</v>
      </c>
      <c r="C149" s="83">
        <v>20230147</v>
      </c>
      <c r="D149" s="85" t="s">
        <v>410</v>
      </c>
      <c r="E149" s="85"/>
      <c r="F149" s="85"/>
      <c r="G149" s="85"/>
      <c r="H149" s="85"/>
      <c r="I149" s="85"/>
      <c r="J149" s="87"/>
      <c r="K149" s="237"/>
      <c r="L149" s="85"/>
      <c r="M149" s="85"/>
      <c r="N149" s="85"/>
      <c r="O149" s="85"/>
      <c r="P149" s="92" t="s">
        <v>47</v>
      </c>
      <c r="Q149" s="85" t="s">
        <v>48</v>
      </c>
      <c r="R149" s="93">
        <v>0</v>
      </c>
      <c r="S149" s="85"/>
      <c r="T149" s="85"/>
      <c r="U149" s="85" t="s">
        <v>50</v>
      </c>
      <c r="V149" s="93">
        <v>0.8</v>
      </c>
      <c r="W149" s="93"/>
      <c r="X149" s="93"/>
      <c r="Y149" s="93"/>
      <c r="Z149" s="93"/>
      <c r="AA149" s="86">
        <v>0.82</v>
      </c>
      <c r="AB149" s="85"/>
      <c r="AC149" s="85"/>
      <c r="AD149" s="85"/>
      <c r="AE149" s="85"/>
      <c r="AF149" s="86">
        <v>0.84</v>
      </c>
      <c r="AG149" s="85"/>
      <c r="AH149" s="85"/>
      <c r="AI149" s="85"/>
      <c r="AJ149" s="85"/>
      <c r="AK149" s="86">
        <v>0.86</v>
      </c>
      <c r="AL149" s="85"/>
      <c r="AM149" s="85"/>
      <c r="AN149" s="85"/>
      <c r="AO149" s="85"/>
      <c r="AP149" s="86">
        <v>0.83</v>
      </c>
      <c r="AQ149" s="85" t="s">
        <v>100</v>
      </c>
      <c r="AR149" s="85" t="s">
        <v>411</v>
      </c>
      <c r="AS149" s="85"/>
      <c r="AT149" s="85"/>
      <c r="AU149" s="92"/>
      <c r="AV149" s="92"/>
      <c r="AW149" s="159"/>
      <c r="AX149" s="159"/>
      <c r="AY149" s="159"/>
      <c r="AZ149" s="159"/>
      <c r="BA149" s="159"/>
      <c r="BB149" s="159"/>
      <c r="BC149" s="159"/>
      <c r="BD149" s="159"/>
      <c r="BE149" s="159"/>
      <c r="BF149" s="159"/>
      <c r="BG149" s="159"/>
      <c r="BH149" s="159"/>
      <c r="BI149" s="159"/>
      <c r="BJ149" s="159"/>
      <c r="BK149" s="159"/>
      <c r="BL149" s="159"/>
      <c r="BM149" s="159"/>
      <c r="BN149" s="159"/>
      <c r="BO149" s="159"/>
      <c r="BP149" s="159"/>
      <c r="BQ149" s="159"/>
      <c r="BR149" s="159"/>
      <c r="BS149" s="159"/>
      <c r="BT149" s="196"/>
      <c r="BU149" s="159"/>
      <c r="BV149" s="159"/>
      <c r="BW149" s="143"/>
      <c r="BX149" s="143"/>
      <c r="BY149" s="143"/>
      <c r="BZ149" s="143"/>
      <c r="CA149" s="143"/>
      <c r="CB149" s="143"/>
      <c r="CC149" s="143"/>
      <c r="CD149" s="143"/>
      <c r="CE149" s="143"/>
      <c r="CF149" s="143"/>
      <c r="CG149" s="143"/>
      <c r="CH149" s="143"/>
      <c r="CI149" s="143"/>
      <c r="CJ149" s="136">
        <f>CI149/Tabla1[[#This Row],[Meta 2024*]]</f>
        <v>0</v>
      </c>
      <c r="CK149" s="88"/>
    </row>
    <row r="150" spans="1:89" s="89" customFormat="1" ht="45" hidden="1" x14ac:dyDescent="0.25">
      <c r="A150" s="81" t="s">
        <v>360</v>
      </c>
      <c r="B150" s="82" t="s">
        <v>412</v>
      </c>
      <c r="C150" s="83">
        <v>20230148</v>
      </c>
      <c r="D150" s="85" t="s">
        <v>377</v>
      </c>
      <c r="E150" s="85"/>
      <c r="F150" s="85"/>
      <c r="G150" s="85"/>
      <c r="H150" s="85"/>
      <c r="I150" s="85"/>
      <c r="J150" s="87"/>
      <c r="K150" s="237"/>
      <c r="L150" s="85"/>
      <c r="M150" s="85"/>
      <c r="N150" s="85"/>
      <c r="O150" s="85"/>
      <c r="P150" s="92" t="s">
        <v>47</v>
      </c>
      <c r="Q150" s="85" t="s">
        <v>48</v>
      </c>
      <c r="R150" s="93">
        <v>0.86</v>
      </c>
      <c r="S150" s="85"/>
      <c r="T150" s="85"/>
      <c r="U150" s="85" t="s">
        <v>50</v>
      </c>
      <c r="V150" s="93">
        <v>0.94</v>
      </c>
      <c r="W150" s="93"/>
      <c r="X150" s="93"/>
      <c r="Y150" s="93"/>
      <c r="Z150" s="93"/>
      <c r="AA150" s="86">
        <v>0.95</v>
      </c>
      <c r="AB150" s="85"/>
      <c r="AC150" s="85"/>
      <c r="AD150" s="85"/>
      <c r="AE150" s="85"/>
      <c r="AF150" s="86">
        <v>0.97</v>
      </c>
      <c r="AG150" s="85"/>
      <c r="AH150" s="85"/>
      <c r="AI150" s="85"/>
      <c r="AJ150" s="85"/>
      <c r="AK150" s="86">
        <v>0.95</v>
      </c>
      <c r="AL150" s="85"/>
      <c r="AM150" s="85"/>
      <c r="AN150" s="85"/>
      <c r="AO150" s="85"/>
      <c r="AP150" s="86">
        <v>0.95</v>
      </c>
      <c r="AQ150" s="85" t="s">
        <v>100</v>
      </c>
      <c r="AR150" s="85" t="s">
        <v>413</v>
      </c>
      <c r="AS150" s="85"/>
      <c r="AT150" s="85"/>
      <c r="AU150" s="92"/>
      <c r="AV150" s="92"/>
      <c r="AW150" s="159"/>
      <c r="AX150" s="159"/>
      <c r="AY150" s="159"/>
      <c r="AZ150" s="159"/>
      <c r="BA150" s="159"/>
      <c r="BB150" s="159"/>
      <c r="BC150" s="159"/>
      <c r="BD150" s="159"/>
      <c r="BE150" s="159"/>
      <c r="BF150" s="159"/>
      <c r="BG150" s="159"/>
      <c r="BH150" s="159"/>
      <c r="BI150" s="159"/>
      <c r="BJ150" s="159"/>
      <c r="BK150" s="159"/>
      <c r="BL150" s="159"/>
      <c r="BM150" s="159"/>
      <c r="BN150" s="159"/>
      <c r="BO150" s="159"/>
      <c r="BP150" s="159"/>
      <c r="BQ150" s="159"/>
      <c r="BR150" s="159"/>
      <c r="BS150" s="159"/>
      <c r="BT150" s="196"/>
      <c r="BU150" s="159"/>
      <c r="BV150" s="159"/>
      <c r="BW150" s="143"/>
      <c r="BX150" s="143"/>
      <c r="BY150" s="143"/>
      <c r="BZ150" s="143"/>
      <c r="CA150" s="143"/>
      <c r="CB150" s="143"/>
      <c r="CC150" s="143"/>
      <c r="CD150" s="143"/>
      <c r="CE150" s="143"/>
      <c r="CF150" s="143"/>
      <c r="CG150" s="143"/>
      <c r="CH150" s="143"/>
      <c r="CI150" s="143"/>
      <c r="CJ150" s="136">
        <f>CI150/Tabla1[[#This Row],[Meta 2024*]]</f>
        <v>0</v>
      </c>
      <c r="CK150" s="88"/>
    </row>
    <row r="151" spans="1:89" s="89" customFormat="1" ht="105" hidden="1" x14ac:dyDescent="0.25">
      <c r="A151" s="81" t="s">
        <v>360</v>
      </c>
      <c r="B151" s="82" t="s">
        <v>414</v>
      </c>
      <c r="C151" s="83">
        <v>20230149</v>
      </c>
      <c r="D151" s="85" t="s">
        <v>415</v>
      </c>
      <c r="E151" s="85"/>
      <c r="F151" s="85"/>
      <c r="G151" s="85"/>
      <c r="H151" s="85"/>
      <c r="I151" s="85"/>
      <c r="J151" s="87"/>
      <c r="K151" s="237"/>
      <c r="L151" s="85"/>
      <c r="M151" s="85"/>
      <c r="N151" s="85"/>
      <c r="O151" s="85"/>
      <c r="P151" s="92" t="s">
        <v>55</v>
      </c>
      <c r="Q151" s="85" t="s">
        <v>48</v>
      </c>
      <c r="R151" s="92">
        <v>0</v>
      </c>
      <c r="S151" s="85"/>
      <c r="T151" s="85"/>
      <c r="U151" s="85" t="s">
        <v>50</v>
      </c>
      <c r="V151" s="92">
        <v>1</v>
      </c>
      <c r="W151" s="92"/>
      <c r="X151" s="92"/>
      <c r="Y151" s="92"/>
      <c r="Z151" s="92"/>
      <c r="AA151" s="86">
        <v>2</v>
      </c>
      <c r="AB151" s="85"/>
      <c r="AC151" s="85"/>
      <c r="AD151" s="85"/>
      <c r="AE151" s="85"/>
      <c r="AF151" s="86">
        <v>2</v>
      </c>
      <c r="AG151" s="85"/>
      <c r="AH151" s="85"/>
      <c r="AI151" s="85"/>
      <c r="AJ151" s="85"/>
      <c r="AK151" s="86">
        <v>1</v>
      </c>
      <c r="AL151" s="85"/>
      <c r="AM151" s="85"/>
      <c r="AN151" s="85"/>
      <c r="AO151" s="85"/>
      <c r="AP151" s="86">
        <v>6</v>
      </c>
      <c r="AQ151" s="85" t="s">
        <v>100</v>
      </c>
      <c r="AR151" s="85" t="s">
        <v>416</v>
      </c>
      <c r="AS151" s="85"/>
      <c r="AT151" s="85"/>
      <c r="AU151" s="92"/>
      <c r="AV151" s="92"/>
      <c r="AW151" s="159"/>
      <c r="AX151" s="159"/>
      <c r="AY151" s="159"/>
      <c r="AZ151" s="159"/>
      <c r="BA151" s="159"/>
      <c r="BB151" s="159"/>
      <c r="BC151" s="159"/>
      <c r="BD151" s="159"/>
      <c r="BE151" s="159"/>
      <c r="BF151" s="159"/>
      <c r="BG151" s="159"/>
      <c r="BH151" s="159"/>
      <c r="BI151" s="159"/>
      <c r="BJ151" s="159"/>
      <c r="BK151" s="159"/>
      <c r="BL151" s="159"/>
      <c r="BM151" s="159"/>
      <c r="BN151" s="159"/>
      <c r="BO151" s="159"/>
      <c r="BP151" s="159"/>
      <c r="BQ151" s="159"/>
      <c r="BR151" s="159"/>
      <c r="BS151" s="159"/>
      <c r="BT151" s="196"/>
      <c r="BU151" s="159"/>
      <c r="BV151" s="159"/>
      <c r="BW151" s="143"/>
      <c r="BX151" s="143"/>
      <c r="BY151" s="143"/>
      <c r="BZ151" s="143"/>
      <c r="CA151" s="143"/>
      <c r="CB151" s="143"/>
      <c r="CC151" s="143"/>
      <c r="CD151" s="143"/>
      <c r="CE151" s="143"/>
      <c r="CF151" s="143"/>
      <c r="CG151" s="143"/>
      <c r="CH151" s="143"/>
      <c r="CI151" s="143"/>
      <c r="CJ151" s="136">
        <f>CI151/Tabla1[[#This Row],[Meta 2024*]]</f>
        <v>0</v>
      </c>
      <c r="CK151" s="88"/>
    </row>
    <row r="152" spans="1:89" s="89" customFormat="1" ht="135" hidden="1" x14ac:dyDescent="0.25">
      <c r="A152" s="81" t="s">
        <v>360</v>
      </c>
      <c r="B152" s="82" t="s">
        <v>368</v>
      </c>
      <c r="C152" s="83">
        <v>20230150</v>
      </c>
      <c r="D152" s="85" t="s">
        <v>417</v>
      </c>
      <c r="E152" s="85"/>
      <c r="F152" s="85"/>
      <c r="G152" s="85"/>
      <c r="H152" s="85"/>
      <c r="I152" s="85"/>
      <c r="J152" s="87"/>
      <c r="K152" s="237"/>
      <c r="L152" s="85"/>
      <c r="M152" s="85"/>
      <c r="N152" s="85"/>
      <c r="O152" s="85"/>
      <c r="P152" s="92" t="s">
        <v>55</v>
      </c>
      <c r="Q152" s="85" t="s">
        <v>48</v>
      </c>
      <c r="R152" s="93">
        <v>0</v>
      </c>
      <c r="S152" s="85"/>
      <c r="T152" s="85"/>
      <c r="U152" s="85" t="s">
        <v>50</v>
      </c>
      <c r="V152" s="93">
        <v>1</v>
      </c>
      <c r="W152" s="93"/>
      <c r="X152" s="93"/>
      <c r="Y152" s="93"/>
      <c r="Z152" s="93"/>
      <c r="AA152" s="86">
        <v>1</v>
      </c>
      <c r="AB152" s="85"/>
      <c r="AC152" s="85"/>
      <c r="AD152" s="85"/>
      <c r="AE152" s="85"/>
      <c r="AF152" s="86">
        <v>1</v>
      </c>
      <c r="AG152" s="85"/>
      <c r="AH152" s="85"/>
      <c r="AI152" s="85"/>
      <c r="AJ152" s="85"/>
      <c r="AK152" s="86">
        <v>1</v>
      </c>
      <c r="AL152" s="85"/>
      <c r="AM152" s="85"/>
      <c r="AN152" s="85"/>
      <c r="AO152" s="85"/>
      <c r="AP152" s="86">
        <v>1</v>
      </c>
      <c r="AQ152" s="85" t="s">
        <v>64</v>
      </c>
      <c r="AR152" s="85" t="s">
        <v>78</v>
      </c>
      <c r="AS152" s="85"/>
      <c r="AT152" s="85"/>
      <c r="AU152" s="92"/>
      <c r="AV152" s="92"/>
      <c r="AW152" s="159"/>
      <c r="AX152" s="159"/>
      <c r="AY152" s="159"/>
      <c r="AZ152" s="159"/>
      <c r="BA152" s="159"/>
      <c r="BB152" s="159"/>
      <c r="BC152" s="159"/>
      <c r="BD152" s="159"/>
      <c r="BE152" s="159"/>
      <c r="BF152" s="159"/>
      <c r="BG152" s="159"/>
      <c r="BH152" s="159"/>
      <c r="BI152" s="159"/>
      <c r="BJ152" s="159"/>
      <c r="BK152" s="159"/>
      <c r="BL152" s="159"/>
      <c r="BM152" s="159"/>
      <c r="BN152" s="159"/>
      <c r="BO152" s="159"/>
      <c r="BP152" s="159"/>
      <c r="BQ152" s="159"/>
      <c r="BR152" s="159"/>
      <c r="BS152" s="159"/>
      <c r="BT152" s="196"/>
      <c r="BU152" s="159"/>
      <c r="BV152" s="159"/>
      <c r="BW152" s="143"/>
      <c r="BX152" s="143"/>
      <c r="BY152" s="143"/>
      <c r="BZ152" s="143"/>
      <c r="CA152" s="143"/>
      <c r="CB152" s="143"/>
      <c r="CC152" s="143"/>
      <c r="CD152" s="143"/>
      <c r="CE152" s="143"/>
      <c r="CF152" s="143"/>
      <c r="CG152" s="143"/>
      <c r="CH152" s="143"/>
      <c r="CI152" s="143"/>
      <c r="CJ152" s="136">
        <f>CI152/Tabla1[[#This Row],[Meta 2024*]]</f>
        <v>0</v>
      </c>
      <c r="CK152" s="88"/>
    </row>
    <row r="153" spans="1:89" s="89" customFormat="1" ht="120" hidden="1" x14ac:dyDescent="0.25">
      <c r="A153" s="81" t="s">
        <v>360</v>
      </c>
      <c r="B153" s="82" t="s">
        <v>372</v>
      </c>
      <c r="C153" s="83">
        <v>20230151</v>
      </c>
      <c r="D153" s="85" t="s">
        <v>418</v>
      </c>
      <c r="E153" s="85"/>
      <c r="F153" s="85"/>
      <c r="G153" s="85"/>
      <c r="H153" s="85"/>
      <c r="I153" s="85"/>
      <c r="J153" s="87"/>
      <c r="K153" s="237"/>
      <c r="L153" s="85"/>
      <c r="M153" s="85"/>
      <c r="N153" s="85"/>
      <c r="O153" s="85"/>
      <c r="P153" s="92" t="s">
        <v>47</v>
      </c>
      <c r="Q153" s="85" t="s">
        <v>48</v>
      </c>
      <c r="R153" s="93">
        <v>0</v>
      </c>
      <c r="S153" s="85"/>
      <c r="T153" s="85"/>
      <c r="U153" s="85" t="s">
        <v>50</v>
      </c>
      <c r="V153" s="93">
        <v>0.2</v>
      </c>
      <c r="W153" s="93"/>
      <c r="X153" s="93"/>
      <c r="Y153" s="93"/>
      <c r="Z153" s="93"/>
      <c r="AA153" s="86">
        <v>0.4</v>
      </c>
      <c r="AB153" s="85"/>
      <c r="AC153" s="85"/>
      <c r="AD153" s="85"/>
      <c r="AE153" s="85"/>
      <c r="AF153" s="86">
        <v>0.6</v>
      </c>
      <c r="AG153" s="85"/>
      <c r="AH153" s="85"/>
      <c r="AI153" s="85"/>
      <c r="AJ153" s="85"/>
      <c r="AK153" s="86">
        <v>1</v>
      </c>
      <c r="AL153" s="85"/>
      <c r="AM153" s="85"/>
      <c r="AN153" s="85"/>
      <c r="AO153" s="85"/>
      <c r="AP153" s="86">
        <v>1</v>
      </c>
      <c r="AQ153" s="85" t="s">
        <v>64</v>
      </c>
      <c r="AR153" s="85" t="s">
        <v>78</v>
      </c>
      <c r="AS153" s="85"/>
      <c r="AT153" s="85"/>
      <c r="AU153" s="92"/>
      <c r="AV153" s="92"/>
      <c r="AW153" s="159"/>
      <c r="AX153" s="159"/>
      <c r="AY153" s="159"/>
      <c r="AZ153" s="159"/>
      <c r="BA153" s="159"/>
      <c r="BB153" s="159"/>
      <c r="BC153" s="159"/>
      <c r="BD153" s="159"/>
      <c r="BE153" s="159"/>
      <c r="BF153" s="159"/>
      <c r="BG153" s="159"/>
      <c r="BH153" s="159"/>
      <c r="BI153" s="159"/>
      <c r="BJ153" s="159"/>
      <c r="BK153" s="159"/>
      <c r="BL153" s="159"/>
      <c r="BM153" s="159"/>
      <c r="BN153" s="159"/>
      <c r="BO153" s="159"/>
      <c r="BP153" s="159"/>
      <c r="BQ153" s="159"/>
      <c r="BR153" s="159"/>
      <c r="BS153" s="159"/>
      <c r="BT153" s="196"/>
      <c r="BU153" s="159"/>
      <c r="BV153" s="159"/>
      <c r="BW153" s="143"/>
      <c r="BX153" s="143"/>
      <c r="BY153" s="143"/>
      <c r="BZ153" s="143"/>
      <c r="CA153" s="143"/>
      <c r="CB153" s="143"/>
      <c r="CC153" s="143"/>
      <c r="CD153" s="143"/>
      <c r="CE153" s="143"/>
      <c r="CF153" s="143"/>
      <c r="CG153" s="143"/>
      <c r="CH153" s="143"/>
      <c r="CI153" s="143"/>
      <c r="CJ153" s="136">
        <f>CI153/Tabla1[[#This Row],[Meta 2024*]]</f>
        <v>0</v>
      </c>
      <c r="CK153" s="88"/>
    </row>
    <row r="154" spans="1:89" s="89" customFormat="1" ht="45" hidden="1" x14ac:dyDescent="0.25">
      <c r="A154" s="81" t="s">
        <v>360</v>
      </c>
      <c r="B154" s="82" t="s">
        <v>412</v>
      </c>
      <c r="C154" s="83">
        <v>20230152</v>
      </c>
      <c r="D154" s="85" t="s">
        <v>377</v>
      </c>
      <c r="E154" s="85"/>
      <c r="F154" s="85"/>
      <c r="G154" s="85"/>
      <c r="H154" s="85"/>
      <c r="I154" s="85"/>
      <c r="J154" s="87"/>
      <c r="K154" s="237"/>
      <c r="L154" s="85"/>
      <c r="M154" s="85"/>
      <c r="N154" s="85"/>
      <c r="O154" s="85"/>
      <c r="P154" s="92" t="s">
        <v>47</v>
      </c>
      <c r="Q154" s="85" t="s">
        <v>48</v>
      </c>
      <c r="R154" s="93">
        <v>0.91</v>
      </c>
      <c r="S154" s="85"/>
      <c r="T154" s="85"/>
      <c r="U154" s="85" t="s">
        <v>50</v>
      </c>
      <c r="V154" s="93">
        <v>0.95</v>
      </c>
      <c r="W154" s="93"/>
      <c r="X154" s="93"/>
      <c r="Y154" s="93"/>
      <c r="Z154" s="93"/>
      <c r="AA154" s="86">
        <v>0.95</v>
      </c>
      <c r="AB154" s="85"/>
      <c r="AC154" s="85"/>
      <c r="AD154" s="85"/>
      <c r="AE154" s="85"/>
      <c r="AF154" s="86">
        <v>0.95</v>
      </c>
      <c r="AG154" s="85"/>
      <c r="AH154" s="85"/>
      <c r="AI154" s="85"/>
      <c r="AJ154" s="85"/>
      <c r="AK154" s="86">
        <v>0.95</v>
      </c>
      <c r="AL154" s="85"/>
      <c r="AM154" s="85"/>
      <c r="AN154" s="85"/>
      <c r="AO154" s="85"/>
      <c r="AP154" s="86">
        <v>0.95</v>
      </c>
      <c r="AQ154" s="85" t="s">
        <v>64</v>
      </c>
      <c r="AR154" s="85" t="s">
        <v>78</v>
      </c>
      <c r="AS154" s="85"/>
      <c r="AT154" s="85"/>
      <c r="AU154" s="92"/>
      <c r="AV154" s="92"/>
      <c r="AW154" s="159"/>
      <c r="AX154" s="159"/>
      <c r="AY154" s="159"/>
      <c r="AZ154" s="159"/>
      <c r="BA154" s="159"/>
      <c r="BB154" s="159"/>
      <c r="BC154" s="159"/>
      <c r="BD154" s="159"/>
      <c r="BE154" s="159"/>
      <c r="BF154" s="159"/>
      <c r="BG154" s="159"/>
      <c r="BH154" s="159"/>
      <c r="BI154" s="159"/>
      <c r="BJ154" s="159"/>
      <c r="BK154" s="159"/>
      <c r="BL154" s="159"/>
      <c r="BM154" s="159"/>
      <c r="BN154" s="159"/>
      <c r="BO154" s="159"/>
      <c r="BP154" s="159"/>
      <c r="BQ154" s="159"/>
      <c r="BR154" s="159"/>
      <c r="BS154" s="159"/>
      <c r="BT154" s="196"/>
      <c r="BU154" s="159"/>
      <c r="BV154" s="159"/>
      <c r="BW154" s="143"/>
      <c r="BX154" s="143"/>
      <c r="BY154" s="143"/>
      <c r="BZ154" s="143"/>
      <c r="CA154" s="143"/>
      <c r="CB154" s="143"/>
      <c r="CC154" s="143"/>
      <c r="CD154" s="143"/>
      <c r="CE154" s="143"/>
      <c r="CF154" s="143"/>
      <c r="CG154" s="143"/>
      <c r="CH154" s="143"/>
      <c r="CI154" s="143"/>
      <c r="CJ154" s="136">
        <f>CI154/Tabla1[[#This Row],[Meta 2024*]]</f>
        <v>0</v>
      </c>
      <c r="CK154" s="88"/>
    </row>
    <row r="155" spans="1:89" s="89" customFormat="1" ht="105" hidden="1" x14ac:dyDescent="0.25">
      <c r="A155" s="81" t="s">
        <v>360</v>
      </c>
      <c r="B155" s="82" t="s">
        <v>414</v>
      </c>
      <c r="C155" s="83">
        <v>20230153</v>
      </c>
      <c r="D155" s="85" t="s">
        <v>415</v>
      </c>
      <c r="E155" s="85"/>
      <c r="F155" s="85"/>
      <c r="G155" s="85"/>
      <c r="H155" s="85"/>
      <c r="I155" s="85"/>
      <c r="J155" s="87"/>
      <c r="K155" s="237"/>
      <c r="L155" s="85"/>
      <c r="M155" s="85"/>
      <c r="N155" s="85"/>
      <c r="O155" s="85"/>
      <c r="P155" s="92" t="s">
        <v>55</v>
      </c>
      <c r="Q155" s="85" t="s">
        <v>48</v>
      </c>
      <c r="R155" s="93">
        <v>0</v>
      </c>
      <c r="S155" s="85"/>
      <c r="T155" s="85"/>
      <c r="U155" s="85" t="s">
        <v>50</v>
      </c>
      <c r="V155" s="93">
        <v>1</v>
      </c>
      <c r="W155" s="93"/>
      <c r="X155" s="93"/>
      <c r="Y155" s="93"/>
      <c r="Z155" s="93"/>
      <c r="AA155" s="86">
        <v>1</v>
      </c>
      <c r="AB155" s="85"/>
      <c r="AC155" s="85"/>
      <c r="AD155" s="85"/>
      <c r="AE155" s="85"/>
      <c r="AF155" s="86">
        <v>1</v>
      </c>
      <c r="AG155" s="85"/>
      <c r="AH155" s="85"/>
      <c r="AI155" s="85"/>
      <c r="AJ155" s="85"/>
      <c r="AK155" s="86">
        <v>1</v>
      </c>
      <c r="AL155" s="85"/>
      <c r="AM155" s="85"/>
      <c r="AN155" s="85"/>
      <c r="AO155" s="85"/>
      <c r="AP155" s="86">
        <v>1</v>
      </c>
      <c r="AQ155" s="85" t="s">
        <v>64</v>
      </c>
      <c r="AR155" s="85" t="s">
        <v>78</v>
      </c>
      <c r="AS155" s="85"/>
      <c r="AT155" s="85"/>
      <c r="AU155" s="92"/>
      <c r="AV155" s="92"/>
      <c r="AW155" s="159"/>
      <c r="AX155" s="159"/>
      <c r="AY155" s="159"/>
      <c r="AZ155" s="159"/>
      <c r="BA155" s="159"/>
      <c r="BB155" s="159"/>
      <c r="BC155" s="159"/>
      <c r="BD155" s="159"/>
      <c r="BE155" s="159"/>
      <c r="BF155" s="159"/>
      <c r="BG155" s="159"/>
      <c r="BH155" s="159"/>
      <c r="BI155" s="159"/>
      <c r="BJ155" s="159"/>
      <c r="BK155" s="159"/>
      <c r="BL155" s="159"/>
      <c r="BM155" s="159"/>
      <c r="BN155" s="159"/>
      <c r="BO155" s="159"/>
      <c r="BP155" s="159"/>
      <c r="BQ155" s="159"/>
      <c r="BR155" s="159"/>
      <c r="BS155" s="159"/>
      <c r="BT155" s="196"/>
      <c r="BU155" s="159"/>
      <c r="BV155" s="159"/>
      <c r="BW155" s="143"/>
      <c r="BX155" s="143"/>
      <c r="BY155" s="143"/>
      <c r="BZ155" s="143"/>
      <c r="CA155" s="143"/>
      <c r="CB155" s="143"/>
      <c r="CC155" s="143"/>
      <c r="CD155" s="143"/>
      <c r="CE155" s="143"/>
      <c r="CF155" s="143"/>
      <c r="CG155" s="143"/>
      <c r="CH155" s="143"/>
      <c r="CI155" s="143"/>
      <c r="CJ155" s="136">
        <f>CI155/Tabla1[[#This Row],[Meta 2024*]]</f>
        <v>0</v>
      </c>
      <c r="CK155" s="88"/>
    </row>
    <row r="156" spans="1:89" s="89" customFormat="1" ht="90" hidden="1" x14ac:dyDescent="0.25">
      <c r="A156" s="81" t="s">
        <v>360</v>
      </c>
      <c r="B156" s="82" t="s">
        <v>419</v>
      </c>
      <c r="C156" s="83">
        <v>20230154</v>
      </c>
      <c r="D156" s="85" t="s">
        <v>420</v>
      </c>
      <c r="E156" s="85"/>
      <c r="F156" s="85"/>
      <c r="G156" s="85"/>
      <c r="H156" s="85"/>
      <c r="I156" s="85"/>
      <c r="J156" s="87"/>
      <c r="K156" s="237"/>
      <c r="L156" s="85"/>
      <c r="M156" s="85"/>
      <c r="N156" s="85"/>
      <c r="O156" s="85"/>
      <c r="P156" s="92" t="s">
        <v>47</v>
      </c>
      <c r="Q156" s="85" t="s">
        <v>48</v>
      </c>
      <c r="R156" s="93">
        <v>0</v>
      </c>
      <c r="S156" s="85"/>
      <c r="T156" s="85"/>
      <c r="U156" s="85" t="s">
        <v>50</v>
      </c>
      <c r="V156" s="93">
        <v>0.7</v>
      </c>
      <c r="W156" s="93"/>
      <c r="X156" s="93"/>
      <c r="Y156" s="93"/>
      <c r="Z156" s="93"/>
      <c r="AA156" s="86">
        <v>0.7</v>
      </c>
      <c r="AB156" s="85"/>
      <c r="AC156" s="85"/>
      <c r="AD156" s="85"/>
      <c r="AE156" s="85"/>
      <c r="AF156" s="86">
        <v>0.7</v>
      </c>
      <c r="AG156" s="85"/>
      <c r="AH156" s="85"/>
      <c r="AI156" s="85"/>
      <c r="AJ156" s="85"/>
      <c r="AK156" s="86">
        <v>0.7</v>
      </c>
      <c r="AL156" s="85"/>
      <c r="AM156" s="85"/>
      <c r="AN156" s="85"/>
      <c r="AO156" s="85"/>
      <c r="AP156" s="86">
        <v>0.7</v>
      </c>
      <c r="AQ156" s="85" t="s">
        <v>64</v>
      </c>
      <c r="AR156" s="85" t="s">
        <v>78</v>
      </c>
      <c r="AS156" s="85"/>
      <c r="AT156" s="85"/>
      <c r="AU156" s="92"/>
      <c r="AV156" s="92"/>
      <c r="AW156" s="159"/>
      <c r="AX156" s="159"/>
      <c r="AY156" s="159"/>
      <c r="AZ156" s="159"/>
      <c r="BA156" s="159"/>
      <c r="BB156" s="159"/>
      <c r="BC156" s="159"/>
      <c r="BD156" s="159"/>
      <c r="BE156" s="159"/>
      <c r="BF156" s="159"/>
      <c r="BG156" s="159"/>
      <c r="BH156" s="159"/>
      <c r="BI156" s="159"/>
      <c r="BJ156" s="159"/>
      <c r="BK156" s="159"/>
      <c r="BL156" s="159"/>
      <c r="BM156" s="159"/>
      <c r="BN156" s="159"/>
      <c r="BO156" s="159"/>
      <c r="BP156" s="159"/>
      <c r="BQ156" s="159"/>
      <c r="BR156" s="159"/>
      <c r="BS156" s="159"/>
      <c r="BT156" s="196"/>
      <c r="BU156" s="159"/>
      <c r="BV156" s="159"/>
      <c r="BW156" s="143"/>
      <c r="BX156" s="143"/>
      <c r="BY156" s="143"/>
      <c r="BZ156" s="143"/>
      <c r="CA156" s="143"/>
      <c r="CB156" s="143"/>
      <c r="CC156" s="143"/>
      <c r="CD156" s="143"/>
      <c r="CE156" s="143"/>
      <c r="CF156" s="143"/>
      <c r="CG156" s="143"/>
      <c r="CH156" s="143"/>
      <c r="CI156" s="143"/>
      <c r="CJ156" s="136">
        <f>CI156/Tabla1[[#This Row],[Meta 2024*]]</f>
        <v>0</v>
      </c>
      <c r="CK156" s="88"/>
    </row>
    <row r="157" spans="1:89" s="89" customFormat="1" ht="150" hidden="1" x14ac:dyDescent="0.25">
      <c r="A157" s="81" t="s">
        <v>360</v>
      </c>
      <c r="B157" s="94" t="s">
        <v>421</v>
      </c>
      <c r="C157" s="83">
        <v>20230155</v>
      </c>
      <c r="D157" s="84" t="s">
        <v>422</v>
      </c>
      <c r="E157" s="85"/>
      <c r="F157" s="85"/>
      <c r="G157" s="85"/>
      <c r="H157" s="85"/>
      <c r="I157" s="85"/>
      <c r="J157" s="87"/>
      <c r="K157" s="237"/>
      <c r="L157" s="85"/>
      <c r="M157" s="85"/>
      <c r="N157" s="85"/>
      <c r="O157" s="85"/>
      <c r="P157" s="84" t="s">
        <v>47</v>
      </c>
      <c r="Q157" s="85" t="s">
        <v>48</v>
      </c>
      <c r="R157" s="95">
        <v>0.82</v>
      </c>
      <c r="S157" s="85"/>
      <c r="T157" s="85"/>
      <c r="U157" s="85" t="s">
        <v>50</v>
      </c>
      <c r="V157" s="95">
        <v>0.83</v>
      </c>
      <c r="W157" s="95"/>
      <c r="X157" s="95"/>
      <c r="Y157" s="95"/>
      <c r="Z157" s="95"/>
      <c r="AA157" s="86">
        <v>0.84</v>
      </c>
      <c r="AB157" s="85"/>
      <c r="AC157" s="85"/>
      <c r="AD157" s="85"/>
      <c r="AE157" s="85"/>
      <c r="AF157" s="86">
        <v>0.85</v>
      </c>
      <c r="AG157" s="85"/>
      <c r="AH157" s="85"/>
      <c r="AI157" s="85"/>
      <c r="AJ157" s="85"/>
      <c r="AK157" s="86">
        <v>0.86</v>
      </c>
      <c r="AL157" s="85"/>
      <c r="AM157" s="85"/>
      <c r="AN157" s="85"/>
      <c r="AO157" s="85"/>
      <c r="AP157" s="86">
        <v>0.86</v>
      </c>
      <c r="AQ157" s="84" t="s">
        <v>72</v>
      </c>
      <c r="AR157" s="84" t="s">
        <v>72</v>
      </c>
      <c r="AS157" s="85"/>
      <c r="AT157" s="85"/>
      <c r="AU157" s="92"/>
      <c r="AV157" s="92"/>
      <c r="AW157" s="159"/>
      <c r="AX157" s="159"/>
      <c r="AY157" s="159"/>
      <c r="AZ157" s="159"/>
      <c r="BA157" s="159"/>
      <c r="BB157" s="159"/>
      <c r="BC157" s="159"/>
      <c r="BD157" s="159"/>
      <c r="BE157" s="159"/>
      <c r="BF157" s="159"/>
      <c r="BG157" s="159"/>
      <c r="BH157" s="159"/>
      <c r="BI157" s="159"/>
      <c r="BJ157" s="159"/>
      <c r="BK157" s="159"/>
      <c r="BL157" s="159"/>
      <c r="BM157" s="159"/>
      <c r="BN157" s="159"/>
      <c r="BO157" s="159"/>
      <c r="BP157" s="159"/>
      <c r="BQ157" s="159"/>
      <c r="BR157" s="159"/>
      <c r="BS157" s="159"/>
      <c r="BT157" s="196"/>
      <c r="BU157" s="159"/>
      <c r="BV157" s="159"/>
      <c r="BW157" s="143"/>
      <c r="BX157" s="143"/>
      <c r="BY157" s="143"/>
      <c r="BZ157" s="143"/>
      <c r="CA157" s="143"/>
      <c r="CB157" s="143"/>
      <c r="CC157" s="143"/>
      <c r="CD157" s="143"/>
      <c r="CE157" s="143"/>
      <c r="CF157" s="143"/>
      <c r="CG157" s="143"/>
      <c r="CH157" s="143"/>
      <c r="CI157" s="143"/>
      <c r="CJ157" s="136">
        <f>CI157/Tabla1[[#This Row],[Meta 2024*]]</f>
        <v>0</v>
      </c>
      <c r="CK157" s="88"/>
    </row>
    <row r="158" spans="1:89" s="89" customFormat="1" ht="120" hidden="1" x14ac:dyDescent="0.25">
      <c r="A158" s="81" t="s">
        <v>360</v>
      </c>
      <c r="B158" s="94" t="s">
        <v>423</v>
      </c>
      <c r="C158" s="83">
        <v>20230156</v>
      </c>
      <c r="D158" s="84" t="s">
        <v>424</v>
      </c>
      <c r="E158" s="85"/>
      <c r="F158" s="85"/>
      <c r="G158" s="85"/>
      <c r="H158" s="85"/>
      <c r="I158" s="85"/>
      <c r="J158" s="87"/>
      <c r="K158" s="237"/>
      <c r="L158" s="85"/>
      <c r="M158" s="85"/>
      <c r="N158" s="85"/>
      <c r="O158" s="85"/>
      <c r="P158" s="96" t="s">
        <v>55</v>
      </c>
      <c r="Q158" s="85" t="s">
        <v>48</v>
      </c>
      <c r="R158" s="84" t="s">
        <v>425</v>
      </c>
      <c r="S158" s="85"/>
      <c r="T158" s="85"/>
      <c r="U158" s="85" t="s">
        <v>50</v>
      </c>
      <c r="V158" s="84" t="s">
        <v>426</v>
      </c>
      <c r="W158" s="84"/>
      <c r="X158" s="84"/>
      <c r="Y158" s="84"/>
      <c r="Z158" s="84"/>
      <c r="AA158" s="86" t="s">
        <v>426</v>
      </c>
      <c r="AB158" s="85"/>
      <c r="AC158" s="85"/>
      <c r="AD158" s="85"/>
      <c r="AE158" s="85"/>
      <c r="AF158" s="86" t="s">
        <v>426</v>
      </c>
      <c r="AG158" s="85"/>
      <c r="AH158" s="85"/>
      <c r="AI158" s="85"/>
      <c r="AJ158" s="85"/>
      <c r="AK158" s="86" t="s">
        <v>426</v>
      </c>
      <c r="AL158" s="85"/>
      <c r="AM158" s="85"/>
      <c r="AN158" s="85"/>
      <c r="AO158" s="85"/>
      <c r="AP158" s="86" t="s">
        <v>427</v>
      </c>
      <c r="AQ158" s="84" t="s">
        <v>72</v>
      </c>
      <c r="AR158" s="84" t="s">
        <v>72</v>
      </c>
      <c r="AS158" s="85"/>
      <c r="AT158" s="85"/>
      <c r="AU158" s="92"/>
      <c r="AV158" s="92"/>
      <c r="AW158" s="159"/>
      <c r="AX158" s="159"/>
      <c r="AY158" s="159"/>
      <c r="AZ158" s="159"/>
      <c r="BA158" s="159"/>
      <c r="BB158" s="159"/>
      <c r="BC158" s="159"/>
      <c r="BD158" s="159"/>
      <c r="BE158" s="159"/>
      <c r="BF158" s="159"/>
      <c r="BG158" s="159"/>
      <c r="BH158" s="159"/>
      <c r="BI158" s="159"/>
      <c r="BJ158" s="159"/>
      <c r="BK158" s="159"/>
      <c r="BL158" s="159"/>
      <c r="BM158" s="159"/>
      <c r="BN158" s="159"/>
      <c r="BO158" s="159"/>
      <c r="BP158" s="159"/>
      <c r="BQ158" s="159"/>
      <c r="BR158" s="159"/>
      <c r="BS158" s="159"/>
      <c r="BT158" s="196"/>
      <c r="BU158" s="159"/>
      <c r="BV158" s="159"/>
      <c r="BW158" s="143"/>
      <c r="BX158" s="143"/>
      <c r="BY158" s="143"/>
      <c r="BZ158" s="143"/>
      <c r="CA158" s="143"/>
      <c r="CB158" s="143"/>
      <c r="CC158" s="143"/>
      <c r="CD158" s="143"/>
      <c r="CE158" s="143"/>
      <c r="CF158" s="143"/>
      <c r="CG158" s="143"/>
      <c r="CH158" s="143"/>
      <c r="CI158" s="143"/>
      <c r="CJ158" s="136" t="e">
        <f>CI158/Tabla1[[#This Row],[Meta 2024*]]</f>
        <v>#VALUE!</v>
      </c>
      <c r="CK158" s="88"/>
    </row>
    <row r="159" spans="1:89" s="89" customFormat="1" ht="105" hidden="1" x14ac:dyDescent="0.25">
      <c r="A159" s="81" t="s">
        <v>360</v>
      </c>
      <c r="B159" s="94" t="s">
        <v>428</v>
      </c>
      <c r="C159" s="83">
        <v>20230157</v>
      </c>
      <c r="D159" s="84" t="s">
        <v>429</v>
      </c>
      <c r="E159" s="85"/>
      <c r="F159" s="85"/>
      <c r="G159" s="85"/>
      <c r="H159" s="85"/>
      <c r="I159" s="85"/>
      <c r="J159" s="87"/>
      <c r="K159" s="237"/>
      <c r="L159" s="85"/>
      <c r="M159" s="85"/>
      <c r="N159" s="85"/>
      <c r="O159" s="85"/>
      <c r="P159" s="96" t="s">
        <v>47</v>
      </c>
      <c r="Q159" s="85" t="s">
        <v>48</v>
      </c>
      <c r="R159" s="84" t="s">
        <v>430</v>
      </c>
      <c r="S159" s="85"/>
      <c r="T159" s="85"/>
      <c r="U159" s="85" t="s">
        <v>50</v>
      </c>
      <c r="V159" s="84" t="s">
        <v>431</v>
      </c>
      <c r="W159" s="84"/>
      <c r="X159" s="84"/>
      <c r="Y159" s="84"/>
      <c r="Z159" s="84"/>
      <c r="AA159" s="86" t="s">
        <v>432</v>
      </c>
      <c r="AB159" s="85"/>
      <c r="AC159" s="85"/>
      <c r="AD159" s="85"/>
      <c r="AE159" s="85"/>
      <c r="AF159" s="86" t="s">
        <v>433</v>
      </c>
      <c r="AG159" s="85"/>
      <c r="AH159" s="85"/>
      <c r="AI159" s="85"/>
      <c r="AJ159" s="85"/>
      <c r="AK159" s="86" t="s">
        <v>434</v>
      </c>
      <c r="AL159" s="85"/>
      <c r="AM159" s="85"/>
      <c r="AN159" s="85"/>
      <c r="AO159" s="85"/>
      <c r="AP159" s="86" t="s">
        <v>435</v>
      </c>
      <c r="AQ159" s="84" t="s">
        <v>72</v>
      </c>
      <c r="AR159" s="92" t="s">
        <v>78</v>
      </c>
      <c r="AS159" s="85"/>
      <c r="AT159" s="85"/>
      <c r="AU159" s="92"/>
      <c r="AV159" s="92"/>
      <c r="AW159" s="159"/>
      <c r="AX159" s="159"/>
      <c r="AY159" s="159"/>
      <c r="AZ159" s="159"/>
      <c r="BA159" s="159"/>
      <c r="BB159" s="159"/>
      <c r="BC159" s="159"/>
      <c r="BD159" s="159"/>
      <c r="BE159" s="159"/>
      <c r="BF159" s="159"/>
      <c r="BG159" s="159"/>
      <c r="BH159" s="159"/>
      <c r="BI159" s="159"/>
      <c r="BJ159" s="159"/>
      <c r="BK159" s="159"/>
      <c r="BL159" s="159"/>
      <c r="BM159" s="159"/>
      <c r="BN159" s="159"/>
      <c r="BO159" s="159"/>
      <c r="BP159" s="159"/>
      <c r="BQ159" s="159"/>
      <c r="BR159" s="159"/>
      <c r="BS159" s="159"/>
      <c r="BT159" s="196"/>
      <c r="BU159" s="159"/>
      <c r="BV159" s="159"/>
      <c r="BW159" s="143"/>
      <c r="BX159" s="143"/>
      <c r="BY159" s="143"/>
      <c r="BZ159" s="143"/>
      <c r="CA159" s="143"/>
      <c r="CB159" s="143"/>
      <c r="CC159" s="143"/>
      <c r="CD159" s="143"/>
      <c r="CE159" s="143"/>
      <c r="CF159" s="143"/>
      <c r="CG159" s="143"/>
      <c r="CH159" s="143"/>
      <c r="CI159" s="143"/>
      <c r="CJ159" s="136" t="e">
        <f>CI159/Tabla1[[#This Row],[Meta 2024*]]</f>
        <v>#VALUE!</v>
      </c>
      <c r="CK159" s="88"/>
    </row>
    <row r="160" spans="1:89" s="89" customFormat="1" ht="135" hidden="1" x14ac:dyDescent="0.25">
      <c r="A160" s="81" t="s">
        <v>360</v>
      </c>
      <c r="B160" s="97" t="s">
        <v>436</v>
      </c>
      <c r="C160" s="83">
        <v>20230158</v>
      </c>
      <c r="D160" s="83" t="s">
        <v>437</v>
      </c>
      <c r="E160" s="85"/>
      <c r="F160" s="85"/>
      <c r="G160" s="85"/>
      <c r="H160" s="85"/>
      <c r="I160" s="85"/>
      <c r="J160" s="87"/>
      <c r="K160" s="237"/>
      <c r="L160" s="85"/>
      <c r="M160" s="85"/>
      <c r="N160" s="85"/>
      <c r="O160" s="85"/>
      <c r="P160" s="83" t="s">
        <v>47</v>
      </c>
      <c r="Q160" s="85" t="s">
        <v>48</v>
      </c>
      <c r="R160" s="98">
        <v>0</v>
      </c>
      <c r="S160" s="85"/>
      <c r="T160" s="85"/>
      <c r="U160" s="85" t="s">
        <v>50</v>
      </c>
      <c r="V160" s="98">
        <v>1</v>
      </c>
      <c r="W160" s="98"/>
      <c r="X160" s="98"/>
      <c r="Y160" s="98"/>
      <c r="Z160" s="98"/>
      <c r="AA160" s="86">
        <v>1</v>
      </c>
      <c r="AB160" s="85"/>
      <c r="AC160" s="85"/>
      <c r="AD160" s="85"/>
      <c r="AE160" s="85"/>
      <c r="AF160" s="86">
        <v>1</v>
      </c>
      <c r="AG160" s="85"/>
      <c r="AH160" s="85"/>
      <c r="AI160" s="85"/>
      <c r="AJ160" s="85"/>
      <c r="AK160" s="86">
        <v>1</v>
      </c>
      <c r="AL160" s="85"/>
      <c r="AM160" s="85"/>
      <c r="AN160" s="85"/>
      <c r="AO160" s="85"/>
      <c r="AP160" s="86">
        <v>1</v>
      </c>
      <c r="AQ160" s="83" t="s">
        <v>100</v>
      </c>
      <c r="AR160" s="83" t="s">
        <v>438</v>
      </c>
      <c r="AS160" s="85"/>
      <c r="AT160" s="85"/>
      <c r="AU160" s="92"/>
      <c r="AV160" s="92"/>
      <c r="AW160" s="159"/>
      <c r="AX160" s="159"/>
      <c r="AY160" s="159"/>
      <c r="AZ160" s="159"/>
      <c r="BA160" s="159"/>
      <c r="BB160" s="159"/>
      <c r="BC160" s="159"/>
      <c r="BD160" s="159"/>
      <c r="BE160" s="159"/>
      <c r="BF160" s="159"/>
      <c r="BG160" s="159"/>
      <c r="BH160" s="159"/>
      <c r="BI160" s="159"/>
      <c r="BJ160" s="159"/>
      <c r="BK160" s="159"/>
      <c r="BL160" s="159"/>
      <c r="BM160" s="159"/>
      <c r="BN160" s="159"/>
      <c r="BO160" s="159"/>
      <c r="BP160" s="159"/>
      <c r="BQ160" s="159"/>
      <c r="BR160" s="159"/>
      <c r="BS160" s="159"/>
      <c r="BT160" s="196"/>
      <c r="BU160" s="159"/>
      <c r="BV160" s="159"/>
      <c r="BW160" s="143"/>
      <c r="BX160" s="143"/>
      <c r="BY160" s="143"/>
      <c r="BZ160" s="143"/>
      <c r="CA160" s="143"/>
      <c r="CB160" s="143"/>
      <c r="CC160" s="143"/>
      <c r="CD160" s="143"/>
      <c r="CE160" s="143"/>
      <c r="CF160" s="143"/>
      <c r="CG160" s="143"/>
      <c r="CH160" s="143"/>
      <c r="CI160" s="143"/>
      <c r="CJ160" s="136">
        <f>CI160/Tabla1[[#This Row],[Meta 2024*]]</f>
        <v>0</v>
      </c>
      <c r="CK160" s="88"/>
    </row>
    <row r="161" spans="1:89" s="89" customFormat="1" ht="210" hidden="1" x14ac:dyDescent="0.25">
      <c r="A161" s="81" t="s">
        <v>360</v>
      </c>
      <c r="B161" s="97" t="s">
        <v>439</v>
      </c>
      <c r="C161" s="83">
        <v>20230159</v>
      </c>
      <c r="D161" s="83" t="s">
        <v>440</v>
      </c>
      <c r="E161" s="85"/>
      <c r="F161" s="85"/>
      <c r="G161" s="85"/>
      <c r="H161" s="85"/>
      <c r="I161" s="85"/>
      <c r="J161" s="87"/>
      <c r="K161" s="237"/>
      <c r="L161" s="85"/>
      <c r="M161" s="85"/>
      <c r="N161" s="85"/>
      <c r="O161" s="85"/>
      <c r="P161" s="83" t="s">
        <v>47</v>
      </c>
      <c r="Q161" s="85" t="s">
        <v>48</v>
      </c>
      <c r="R161" s="98">
        <v>0</v>
      </c>
      <c r="S161" s="85"/>
      <c r="T161" s="85"/>
      <c r="U161" s="85" t="s">
        <v>50</v>
      </c>
      <c r="V161" s="98">
        <v>1</v>
      </c>
      <c r="W161" s="98"/>
      <c r="X161" s="98"/>
      <c r="Y161" s="98"/>
      <c r="Z161" s="98"/>
      <c r="AA161" s="86">
        <v>1</v>
      </c>
      <c r="AB161" s="85"/>
      <c r="AC161" s="85"/>
      <c r="AD161" s="85"/>
      <c r="AE161" s="85"/>
      <c r="AF161" s="86">
        <v>1</v>
      </c>
      <c r="AG161" s="85"/>
      <c r="AH161" s="85"/>
      <c r="AI161" s="85"/>
      <c r="AJ161" s="85"/>
      <c r="AK161" s="86">
        <v>1</v>
      </c>
      <c r="AL161" s="85"/>
      <c r="AM161" s="85"/>
      <c r="AN161" s="85"/>
      <c r="AO161" s="85"/>
      <c r="AP161" s="86">
        <v>1</v>
      </c>
      <c r="AQ161" s="83" t="s">
        <v>100</v>
      </c>
      <c r="AR161" s="83" t="s">
        <v>441</v>
      </c>
      <c r="AS161" s="85"/>
      <c r="AT161" s="85"/>
      <c r="AU161" s="92"/>
      <c r="AV161" s="92"/>
      <c r="AW161" s="159"/>
      <c r="AX161" s="159"/>
      <c r="AY161" s="159"/>
      <c r="AZ161" s="159"/>
      <c r="BA161" s="159"/>
      <c r="BB161" s="159"/>
      <c r="BC161" s="159"/>
      <c r="BD161" s="159"/>
      <c r="BE161" s="159"/>
      <c r="BF161" s="159"/>
      <c r="BG161" s="159"/>
      <c r="BH161" s="159"/>
      <c r="BI161" s="159"/>
      <c r="BJ161" s="159"/>
      <c r="BK161" s="159"/>
      <c r="BL161" s="159"/>
      <c r="BM161" s="159"/>
      <c r="BN161" s="159"/>
      <c r="BO161" s="159"/>
      <c r="BP161" s="159"/>
      <c r="BQ161" s="159"/>
      <c r="BR161" s="159"/>
      <c r="BS161" s="159"/>
      <c r="BT161" s="196"/>
      <c r="BU161" s="159"/>
      <c r="BV161" s="159"/>
      <c r="BW161" s="143"/>
      <c r="BX161" s="143"/>
      <c r="BY161" s="143"/>
      <c r="BZ161" s="143"/>
      <c r="CA161" s="143"/>
      <c r="CB161" s="143"/>
      <c r="CC161" s="143"/>
      <c r="CD161" s="143"/>
      <c r="CE161" s="143"/>
      <c r="CF161" s="143"/>
      <c r="CG161" s="143"/>
      <c r="CH161" s="143"/>
      <c r="CI161" s="143"/>
      <c r="CJ161" s="136">
        <f>CI161/Tabla1[[#This Row],[Meta 2024*]]</f>
        <v>0</v>
      </c>
      <c r="CK161" s="88"/>
    </row>
    <row r="162" spans="1:89" s="89" customFormat="1" ht="150" hidden="1" x14ac:dyDescent="0.25">
      <c r="A162" s="81" t="s">
        <v>360</v>
      </c>
      <c r="B162" s="82" t="s">
        <v>442</v>
      </c>
      <c r="C162" s="83">
        <v>20230160</v>
      </c>
      <c r="D162" s="83" t="s">
        <v>443</v>
      </c>
      <c r="E162" s="85"/>
      <c r="F162" s="85"/>
      <c r="G162" s="85"/>
      <c r="H162" s="85"/>
      <c r="I162" s="85"/>
      <c r="J162" s="87"/>
      <c r="K162" s="237"/>
      <c r="L162" s="85"/>
      <c r="M162" s="85"/>
      <c r="N162" s="85"/>
      <c r="O162" s="85"/>
      <c r="P162" s="99" t="s">
        <v>47</v>
      </c>
      <c r="Q162" s="85" t="s">
        <v>48</v>
      </c>
      <c r="R162" s="83">
        <v>0</v>
      </c>
      <c r="S162" s="85"/>
      <c r="T162" s="85"/>
      <c r="U162" s="85" t="s">
        <v>50</v>
      </c>
      <c r="V162" s="83">
        <v>10</v>
      </c>
      <c r="W162" s="83"/>
      <c r="X162" s="83"/>
      <c r="Y162" s="83"/>
      <c r="Z162" s="83"/>
      <c r="AA162" s="86">
        <v>30</v>
      </c>
      <c r="AB162" s="85"/>
      <c r="AC162" s="85"/>
      <c r="AD162" s="85"/>
      <c r="AE162" s="85"/>
      <c r="AF162" s="86">
        <v>40</v>
      </c>
      <c r="AG162" s="85"/>
      <c r="AH162" s="85"/>
      <c r="AI162" s="85"/>
      <c r="AJ162" s="85"/>
      <c r="AK162" s="86">
        <v>20</v>
      </c>
      <c r="AL162" s="85"/>
      <c r="AM162" s="85"/>
      <c r="AN162" s="85"/>
      <c r="AO162" s="85"/>
      <c r="AP162" s="86">
        <v>100</v>
      </c>
      <c r="AQ162" s="83" t="s">
        <v>444</v>
      </c>
      <c r="AR162" s="83" t="s">
        <v>445</v>
      </c>
      <c r="AS162" s="85"/>
      <c r="AT162" s="85"/>
      <c r="AU162" s="92"/>
      <c r="AV162" s="92"/>
      <c r="AW162" s="159"/>
      <c r="AX162" s="159"/>
      <c r="AY162" s="159"/>
      <c r="AZ162" s="159"/>
      <c r="BA162" s="159"/>
      <c r="BB162" s="159"/>
      <c r="BC162" s="159"/>
      <c r="BD162" s="159"/>
      <c r="BE162" s="159"/>
      <c r="BF162" s="159"/>
      <c r="BG162" s="159"/>
      <c r="BH162" s="159"/>
      <c r="BI162" s="159"/>
      <c r="BJ162" s="159"/>
      <c r="BK162" s="159"/>
      <c r="BL162" s="159"/>
      <c r="BM162" s="159"/>
      <c r="BN162" s="159"/>
      <c r="BO162" s="159"/>
      <c r="BP162" s="159"/>
      <c r="BQ162" s="159"/>
      <c r="BR162" s="159"/>
      <c r="BS162" s="159"/>
      <c r="BT162" s="196"/>
      <c r="BU162" s="159"/>
      <c r="BV162" s="159"/>
      <c r="BW162" s="143"/>
      <c r="BX162" s="143"/>
      <c r="BY162" s="143"/>
      <c r="BZ162" s="143"/>
      <c r="CA162" s="143"/>
      <c r="CB162" s="143"/>
      <c r="CC162" s="143"/>
      <c r="CD162" s="143"/>
      <c r="CE162" s="143"/>
      <c r="CF162" s="143"/>
      <c r="CG162" s="143"/>
      <c r="CH162" s="143"/>
      <c r="CI162" s="143"/>
      <c r="CJ162" s="136">
        <f>CI162/Tabla1[[#This Row],[Meta 2024*]]</f>
        <v>0</v>
      </c>
      <c r="CK162" s="88"/>
    </row>
    <row r="163" spans="1:89" s="89" customFormat="1" ht="180" hidden="1" x14ac:dyDescent="0.25">
      <c r="A163" s="81" t="s">
        <v>360</v>
      </c>
      <c r="B163" s="82" t="s">
        <v>446</v>
      </c>
      <c r="C163" s="83">
        <v>20230161</v>
      </c>
      <c r="D163" s="83" t="s">
        <v>447</v>
      </c>
      <c r="E163" s="85"/>
      <c r="F163" s="85"/>
      <c r="G163" s="85"/>
      <c r="H163" s="85"/>
      <c r="I163" s="85"/>
      <c r="J163" s="87"/>
      <c r="K163" s="237"/>
      <c r="L163" s="85"/>
      <c r="M163" s="85"/>
      <c r="N163" s="85"/>
      <c r="O163" s="85"/>
      <c r="P163" s="83" t="s">
        <v>47</v>
      </c>
      <c r="Q163" s="85" t="s">
        <v>48</v>
      </c>
      <c r="R163" s="83">
        <v>0</v>
      </c>
      <c r="S163" s="85"/>
      <c r="T163" s="85"/>
      <c r="U163" s="85" t="s">
        <v>50</v>
      </c>
      <c r="V163" s="83">
        <v>10</v>
      </c>
      <c r="W163" s="83"/>
      <c r="X163" s="83"/>
      <c r="Y163" s="83"/>
      <c r="Z163" s="83"/>
      <c r="AA163" s="86">
        <v>30</v>
      </c>
      <c r="AB163" s="85"/>
      <c r="AC163" s="85"/>
      <c r="AD163" s="85"/>
      <c r="AE163" s="85"/>
      <c r="AF163" s="86">
        <v>40</v>
      </c>
      <c r="AG163" s="85"/>
      <c r="AH163" s="85"/>
      <c r="AI163" s="85"/>
      <c r="AJ163" s="85"/>
      <c r="AK163" s="86">
        <v>20</v>
      </c>
      <c r="AL163" s="85"/>
      <c r="AM163" s="85"/>
      <c r="AN163" s="85"/>
      <c r="AO163" s="85"/>
      <c r="AP163" s="86">
        <v>100</v>
      </c>
      <c r="AQ163" s="83" t="s">
        <v>444</v>
      </c>
      <c r="AR163" s="83" t="s">
        <v>445</v>
      </c>
      <c r="AS163" s="85"/>
      <c r="AT163" s="85"/>
      <c r="AU163" s="92"/>
      <c r="AV163" s="92"/>
      <c r="AW163" s="159"/>
      <c r="AX163" s="159"/>
      <c r="AY163" s="159"/>
      <c r="AZ163" s="159"/>
      <c r="BA163" s="159"/>
      <c r="BB163" s="159"/>
      <c r="BC163" s="159"/>
      <c r="BD163" s="159"/>
      <c r="BE163" s="159"/>
      <c r="BF163" s="159"/>
      <c r="BG163" s="159"/>
      <c r="BH163" s="159"/>
      <c r="BI163" s="159"/>
      <c r="BJ163" s="159"/>
      <c r="BK163" s="159"/>
      <c r="BL163" s="159"/>
      <c r="BM163" s="159"/>
      <c r="BN163" s="159"/>
      <c r="BO163" s="159"/>
      <c r="BP163" s="159"/>
      <c r="BQ163" s="159"/>
      <c r="BR163" s="159"/>
      <c r="BS163" s="159"/>
      <c r="BT163" s="196"/>
      <c r="BU163" s="159"/>
      <c r="BV163" s="159"/>
      <c r="BW163" s="143"/>
      <c r="BX163" s="143"/>
      <c r="BY163" s="143"/>
      <c r="BZ163" s="143"/>
      <c r="CA163" s="143"/>
      <c r="CB163" s="143"/>
      <c r="CC163" s="143"/>
      <c r="CD163" s="143"/>
      <c r="CE163" s="143"/>
      <c r="CF163" s="143"/>
      <c r="CG163" s="143"/>
      <c r="CH163" s="143"/>
      <c r="CI163" s="143"/>
      <c r="CJ163" s="136">
        <f>CI163/Tabla1[[#This Row],[Meta 2024*]]</f>
        <v>0</v>
      </c>
      <c r="CK163" s="88"/>
    </row>
    <row r="164" spans="1:89" s="89" customFormat="1" ht="135" hidden="1" x14ac:dyDescent="0.25">
      <c r="A164" s="81" t="s">
        <v>360</v>
      </c>
      <c r="B164" s="82" t="s">
        <v>448</v>
      </c>
      <c r="C164" s="83">
        <v>20230162</v>
      </c>
      <c r="D164" s="83" t="s">
        <v>449</v>
      </c>
      <c r="E164" s="85"/>
      <c r="F164" s="85"/>
      <c r="G164" s="85"/>
      <c r="H164" s="85"/>
      <c r="I164" s="85"/>
      <c r="J164" s="87"/>
      <c r="K164" s="237"/>
      <c r="L164" s="85"/>
      <c r="M164" s="85"/>
      <c r="N164" s="85"/>
      <c r="O164" s="85"/>
      <c r="P164" s="83" t="s">
        <v>47</v>
      </c>
      <c r="Q164" s="85" t="s">
        <v>48</v>
      </c>
      <c r="R164" s="83">
        <v>0</v>
      </c>
      <c r="S164" s="85"/>
      <c r="T164" s="85"/>
      <c r="U164" s="85" t="s">
        <v>50</v>
      </c>
      <c r="V164" s="83">
        <v>10</v>
      </c>
      <c r="W164" s="83"/>
      <c r="X164" s="83"/>
      <c r="Y164" s="83"/>
      <c r="Z164" s="83"/>
      <c r="AA164" s="86">
        <v>30</v>
      </c>
      <c r="AB164" s="85"/>
      <c r="AC164" s="85"/>
      <c r="AD164" s="85"/>
      <c r="AE164" s="85"/>
      <c r="AF164" s="86">
        <v>40</v>
      </c>
      <c r="AG164" s="85"/>
      <c r="AH164" s="85"/>
      <c r="AI164" s="85"/>
      <c r="AJ164" s="85"/>
      <c r="AK164" s="86">
        <v>20</v>
      </c>
      <c r="AL164" s="85"/>
      <c r="AM164" s="85"/>
      <c r="AN164" s="85"/>
      <c r="AO164" s="85"/>
      <c r="AP164" s="86">
        <v>100</v>
      </c>
      <c r="AQ164" s="83" t="s">
        <v>444</v>
      </c>
      <c r="AR164" s="83" t="s">
        <v>445</v>
      </c>
      <c r="AS164" s="85"/>
      <c r="AT164" s="85"/>
      <c r="AU164" s="92"/>
      <c r="AV164" s="92"/>
      <c r="AW164" s="159"/>
      <c r="AX164" s="159"/>
      <c r="AY164" s="159"/>
      <c r="AZ164" s="159"/>
      <c r="BA164" s="159"/>
      <c r="BB164" s="159"/>
      <c r="BC164" s="159"/>
      <c r="BD164" s="159"/>
      <c r="BE164" s="159"/>
      <c r="BF164" s="159"/>
      <c r="BG164" s="159"/>
      <c r="BH164" s="159"/>
      <c r="BI164" s="159"/>
      <c r="BJ164" s="159"/>
      <c r="BK164" s="159"/>
      <c r="BL164" s="159"/>
      <c r="BM164" s="159"/>
      <c r="BN164" s="159"/>
      <c r="BO164" s="159"/>
      <c r="BP164" s="159"/>
      <c r="BQ164" s="159"/>
      <c r="BR164" s="159"/>
      <c r="BS164" s="159"/>
      <c r="BT164" s="196"/>
      <c r="BU164" s="159"/>
      <c r="BV164" s="159"/>
      <c r="BW164" s="143"/>
      <c r="BX164" s="143"/>
      <c r="BY164" s="143"/>
      <c r="BZ164" s="143"/>
      <c r="CA164" s="143"/>
      <c r="CB164" s="143"/>
      <c r="CC164" s="143"/>
      <c r="CD164" s="143"/>
      <c r="CE164" s="143"/>
      <c r="CF164" s="143"/>
      <c r="CG164" s="143"/>
      <c r="CH164" s="143"/>
      <c r="CI164" s="143"/>
      <c r="CJ164" s="136">
        <f>CI164/Tabla1[[#This Row],[Meta 2024*]]</f>
        <v>0</v>
      </c>
      <c r="CK164" s="88"/>
    </row>
    <row r="165" spans="1:89" s="89" customFormat="1" ht="255" hidden="1" x14ac:dyDescent="0.25">
      <c r="A165" s="81" t="s">
        <v>360</v>
      </c>
      <c r="B165" s="82" t="s">
        <v>450</v>
      </c>
      <c r="C165" s="83">
        <v>20230163</v>
      </c>
      <c r="D165" s="85" t="s">
        <v>451</v>
      </c>
      <c r="E165" s="85"/>
      <c r="F165" s="85"/>
      <c r="G165" s="85"/>
      <c r="H165" s="85"/>
      <c r="I165" s="85"/>
      <c r="J165" s="87"/>
      <c r="K165" s="237"/>
      <c r="L165" s="85"/>
      <c r="M165" s="85"/>
      <c r="N165" s="85"/>
      <c r="O165" s="85"/>
      <c r="P165" s="85" t="s">
        <v>47</v>
      </c>
      <c r="Q165" s="85" t="s">
        <v>48</v>
      </c>
      <c r="R165" s="85">
        <v>100</v>
      </c>
      <c r="S165" s="85"/>
      <c r="T165" s="85"/>
      <c r="U165" s="85" t="s">
        <v>50</v>
      </c>
      <c r="V165" s="85">
        <v>100</v>
      </c>
      <c r="W165" s="85"/>
      <c r="X165" s="85"/>
      <c r="Y165" s="85"/>
      <c r="Z165" s="85"/>
      <c r="AA165" s="86">
        <v>100</v>
      </c>
      <c r="AB165" s="85"/>
      <c r="AC165" s="85"/>
      <c r="AD165" s="85"/>
      <c r="AE165" s="85"/>
      <c r="AF165" s="86">
        <v>100</v>
      </c>
      <c r="AG165" s="85"/>
      <c r="AH165" s="85"/>
      <c r="AI165" s="85"/>
      <c r="AJ165" s="85"/>
      <c r="AK165" s="86">
        <v>100</v>
      </c>
      <c r="AL165" s="85"/>
      <c r="AM165" s="85"/>
      <c r="AN165" s="85"/>
      <c r="AO165" s="85"/>
      <c r="AP165" s="86">
        <v>100</v>
      </c>
      <c r="AQ165" s="85" t="s">
        <v>452</v>
      </c>
      <c r="AR165" s="85" t="s">
        <v>453</v>
      </c>
      <c r="AS165" s="85"/>
      <c r="AT165" s="85"/>
      <c r="AU165" s="92"/>
      <c r="AV165" s="92"/>
      <c r="AW165" s="159"/>
      <c r="AX165" s="159"/>
      <c r="AY165" s="159"/>
      <c r="AZ165" s="159"/>
      <c r="BA165" s="159"/>
      <c r="BB165" s="159"/>
      <c r="BC165" s="159"/>
      <c r="BD165" s="159"/>
      <c r="BE165" s="159"/>
      <c r="BF165" s="159"/>
      <c r="BG165" s="159"/>
      <c r="BH165" s="159"/>
      <c r="BI165" s="159"/>
      <c r="BJ165" s="159"/>
      <c r="BK165" s="159"/>
      <c r="BL165" s="159"/>
      <c r="BM165" s="159"/>
      <c r="BN165" s="159"/>
      <c r="BO165" s="159"/>
      <c r="BP165" s="159"/>
      <c r="BQ165" s="159"/>
      <c r="BR165" s="159"/>
      <c r="BS165" s="159"/>
      <c r="BT165" s="196"/>
      <c r="BU165" s="159"/>
      <c r="BV165" s="159"/>
      <c r="BW165" s="143"/>
      <c r="BX165" s="143"/>
      <c r="BY165" s="143"/>
      <c r="BZ165" s="143"/>
      <c r="CA165" s="143"/>
      <c r="CB165" s="143"/>
      <c r="CC165" s="143"/>
      <c r="CD165" s="143"/>
      <c r="CE165" s="143"/>
      <c r="CF165" s="143"/>
      <c r="CG165" s="143"/>
      <c r="CH165" s="143"/>
      <c r="CI165" s="143"/>
      <c r="CJ165" s="136">
        <f>CI165/Tabla1[[#This Row],[Meta 2024*]]</f>
        <v>0</v>
      </c>
      <c r="CK165" s="88"/>
    </row>
    <row r="166" spans="1:89" s="89" customFormat="1" ht="180" hidden="1" x14ac:dyDescent="0.25">
      <c r="A166" s="81" t="s">
        <v>360</v>
      </c>
      <c r="B166" s="82" t="s">
        <v>454</v>
      </c>
      <c r="C166" s="83">
        <v>20230164</v>
      </c>
      <c r="D166" s="85" t="s">
        <v>455</v>
      </c>
      <c r="E166" s="85"/>
      <c r="F166" s="85"/>
      <c r="G166" s="85"/>
      <c r="H166" s="85"/>
      <c r="I166" s="85"/>
      <c r="J166" s="87"/>
      <c r="K166" s="237"/>
      <c r="L166" s="85"/>
      <c r="M166" s="85"/>
      <c r="N166" s="85"/>
      <c r="O166" s="85"/>
      <c r="P166" s="85" t="s">
        <v>55</v>
      </c>
      <c r="Q166" s="85" t="s">
        <v>48</v>
      </c>
      <c r="R166" s="85">
        <v>400</v>
      </c>
      <c r="S166" s="85"/>
      <c r="T166" s="85"/>
      <c r="U166" s="85" t="s">
        <v>50</v>
      </c>
      <c r="V166" s="85">
        <v>410</v>
      </c>
      <c r="W166" s="85"/>
      <c r="X166" s="85"/>
      <c r="Y166" s="85"/>
      <c r="Z166" s="85"/>
      <c r="AA166" s="86">
        <v>420</v>
      </c>
      <c r="AB166" s="85"/>
      <c r="AC166" s="85"/>
      <c r="AD166" s="85"/>
      <c r="AE166" s="85"/>
      <c r="AF166" s="86">
        <v>430</v>
      </c>
      <c r="AG166" s="85"/>
      <c r="AH166" s="85"/>
      <c r="AI166" s="85"/>
      <c r="AJ166" s="85"/>
      <c r="AK166" s="86">
        <v>440</v>
      </c>
      <c r="AL166" s="85"/>
      <c r="AM166" s="85"/>
      <c r="AN166" s="85"/>
      <c r="AO166" s="85"/>
      <c r="AP166" s="86">
        <v>1700</v>
      </c>
      <c r="AQ166" s="85" t="s">
        <v>370</v>
      </c>
      <c r="AR166" s="85" t="s">
        <v>453</v>
      </c>
      <c r="AS166" s="85"/>
      <c r="AT166" s="85"/>
      <c r="AU166" s="92"/>
      <c r="AV166" s="92"/>
      <c r="AW166" s="159"/>
      <c r="AX166" s="159"/>
      <c r="AY166" s="159"/>
      <c r="AZ166" s="159"/>
      <c r="BA166" s="159"/>
      <c r="BB166" s="159"/>
      <c r="BC166" s="159"/>
      <c r="BD166" s="159"/>
      <c r="BE166" s="159"/>
      <c r="BF166" s="159"/>
      <c r="BG166" s="159"/>
      <c r="BH166" s="159"/>
      <c r="BI166" s="159"/>
      <c r="BJ166" s="159"/>
      <c r="BK166" s="159"/>
      <c r="BL166" s="159"/>
      <c r="BM166" s="159"/>
      <c r="BN166" s="159"/>
      <c r="BO166" s="159"/>
      <c r="BP166" s="159"/>
      <c r="BQ166" s="159"/>
      <c r="BR166" s="159"/>
      <c r="BS166" s="159"/>
      <c r="BT166" s="196"/>
      <c r="BU166" s="159"/>
      <c r="BV166" s="159"/>
      <c r="BW166" s="143"/>
      <c r="BX166" s="143"/>
      <c r="BY166" s="143"/>
      <c r="BZ166" s="143"/>
      <c r="CA166" s="143"/>
      <c r="CB166" s="143"/>
      <c r="CC166" s="143"/>
      <c r="CD166" s="143"/>
      <c r="CE166" s="143"/>
      <c r="CF166" s="143"/>
      <c r="CG166" s="143"/>
      <c r="CH166" s="143"/>
      <c r="CI166" s="143"/>
      <c r="CJ166" s="136">
        <f>CI166/Tabla1[[#This Row],[Meta 2024*]]</f>
        <v>0</v>
      </c>
      <c r="CK166" s="88"/>
    </row>
    <row r="167" spans="1:89" s="89" customFormat="1" ht="409.5" hidden="1" x14ac:dyDescent="0.25">
      <c r="A167" s="81" t="s">
        <v>360</v>
      </c>
      <c r="B167" s="82" t="s">
        <v>456</v>
      </c>
      <c r="C167" s="83">
        <v>20230165</v>
      </c>
      <c r="D167" s="83" t="s">
        <v>457</v>
      </c>
      <c r="E167" s="85"/>
      <c r="F167" s="85"/>
      <c r="G167" s="85"/>
      <c r="H167" s="85"/>
      <c r="I167" s="85"/>
      <c r="J167" s="87"/>
      <c r="K167" s="237"/>
      <c r="L167" s="85"/>
      <c r="M167" s="85"/>
      <c r="N167" s="85"/>
      <c r="O167" s="85"/>
      <c r="P167" s="83" t="s">
        <v>55</v>
      </c>
      <c r="Q167" s="85" t="s">
        <v>48</v>
      </c>
      <c r="R167" s="83">
        <v>150</v>
      </c>
      <c r="S167" s="85"/>
      <c r="T167" s="85"/>
      <c r="U167" s="85" t="s">
        <v>50</v>
      </c>
      <c r="V167" s="83">
        <v>150</v>
      </c>
      <c r="W167" s="83"/>
      <c r="X167" s="83"/>
      <c r="Y167" s="83"/>
      <c r="Z167" s="83"/>
      <c r="AA167" s="86">
        <v>160</v>
      </c>
      <c r="AB167" s="85"/>
      <c r="AC167" s="85"/>
      <c r="AD167" s="85"/>
      <c r="AE167" s="85"/>
      <c r="AF167" s="86">
        <v>170</v>
      </c>
      <c r="AG167" s="85"/>
      <c r="AH167" s="85"/>
      <c r="AI167" s="85"/>
      <c r="AJ167" s="85"/>
      <c r="AK167" s="86">
        <v>180</v>
      </c>
      <c r="AL167" s="85"/>
      <c r="AM167" s="85"/>
      <c r="AN167" s="85"/>
      <c r="AO167" s="85"/>
      <c r="AP167" s="86">
        <v>660</v>
      </c>
      <c r="AQ167" s="85" t="s">
        <v>370</v>
      </c>
      <c r="AR167" s="85" t="s">
        <v>453</v>
      </c>
      <c r="AS167" s="85"/>
      <c r="AT167" s="85"/>
      <c r="AU167" s="92"/>
      <c r="AV167" s="92"/>
      <c r="AW167" s="159"/>
      <c r="AX167" s="159"/>
      <c r="AY167" s="159"/>
      <c r="AZ167" s="159"/>
      <c r="BA167" s="159"/>
      <c r="BB167" s="159"/>
      <c r="BC167" s="159"/>
      <c r="BD167" s="159"/>
      <c r="BE167" s="159"/>
      <c r="BF167" s="159"/>
      <c r="BG167" s="159"/>
      <c r="BH167" s="159"/>
      <c r="BI167" s="159"/>
      <c r="BJ167" s="159"/>
      <c r="BK167" s="159"/>
      <c r="BL167" s="159"/>
      <c r="BM167" s="159"/>
      <c r="BN167" s="159"/>
      <c r="BO167" s="159"/>
      <c r="BP167" s="159"/>
      <c r="BQ167" s="159"/>
      <c r="BR167" s="159"/>
      <c r="BS167" s="159"/>
      <c r="BT167" s="196"/>
      <c r="BU167" s="159"/>
      <c r="BV167" s="159"/>
      <c r="BW167" s="143"/>
      <c r="BX167" s="143"/>
      <c r="BY167" s="143"/>
      <c r="BZ167" s="143"/>
      <c r="CA167" s="143"/>
      <c r="CB167" s="143"/>
      <c r="CC167" s="143"/>
      <c r="CD167" s="143"/>
      <c r="CE167" s="143"/>
      <c r="CF167" s="143"/>
      <c r="CG167" s="143"/>
      <c r="CH167" s="143"/>
      <c r="CI167" s="143"/>
      <c r="CJ167" s="136">
        <f>CI167/Tabla1[[#This Row],[Meta 2024*]]</f>
        <v>0</v>
      </c>
      <c r="CK167" s="88"/>
    </row>
    <row r="168" spans="1:89" s="89" customFormat="1" ht="135" hidden="1" x14ac:dyDescent="0.25">
      <c r="A168" s="81" t="s">
        <v>360</v>
      </c>
      <c r="B168" s="82" t="s">
        <v>458</v>
      </c>
      <c r="C168" s="83">
        <v>20230166</v>
      </c>
      <c r="D168" s="85" t="s">
        <v>459</v>
      </c>
      <c r="E168" s="85"/>
      <c r="F168" s="85"/>
      <c r="G168" s="85"/>
      <c r="H168" s="85"/>
      <c r="I168" s="85"/>
      <c r="J168" s="87"/>
      <c r="K168" s="237"/>
      <c r="L168" s="85"/>
      <c r="M168" s="85"/>
      <c r="N168" s="85"/>
      <c r="O168" s="85"/>
      <c r="P168" s="85" t="s">
        <v>55</v>
      </c>
      <c r="Q168" s="85" t="s">
        <v>48</v>
      </c>
      <c r="R168" s="85">
        <v>0</v>
      </c>
      <c r="S168" s="85"/>
      <c r="T168" s="85"/>
      <c r="U168" s="85" t="s">
        <v>50</v>
      </c>
      <c r="V168" s="85" t="s">
        <v>460</v>
      </c>
      <c r="W168" s="85"/>
      <c r="X168" s="85"/>
      <c r="Y168" s="85"/>
      <c r="Z168" s="85"/>
      <c r="AA168" s="86" t="s">
        <v>461</v>
      </c>
      <c r="AB168" s="85"/>
      <c r="AC168" s="85"/>
      <c r="AD168" s="85"/>
      <c r="AE168" s="85"/>
      <c r="AF168" s="86" t="s">
        <v>462</v>
      </c>
      <c r="AG168" s="85"/>
      <c r="AH168" s="85"/>
      <c r="AI168" s="85"/>
      <c r="AJ168" s="85"/>
      <c r="AK168" s="86" t="s">
        <v>463</v>
      </c>
      <c r="AL168" s="85"/>
      <c r="AM168" s="85"/>
      <c r="AN168" s="85"/>
      <c r="AO168" s="85"/>
      <c r="AP168" s="86" t="s">
        <v>464</v>
      </c>
      <c r="AQ168" s="85" t="s">
        <v>370</v>
      </c>
      <c r="AR168" s="85" t="s">
        <v>453</v>
      </c>
      <c r="AS168" s="85"/>
      <c r="AT168" s="85"/>
      <c r="AU168" s="92"/>
      <c r="AV168" s="92"/>
      <c r="AW168" s="159"/>
      <c r="AX168" s="159"/>
      <c r="AY168" s="159"/>
      <c r="AZ168" s="159"/>
      <c r="BA168" s="159"/>
      <c r="BB168" s="159"/>
      <c r="BC168" s="159"/>
      <c r="BD168" s="159"/>
      <c r="BE168" s="159"/>
      <c r="BF168" s="159"/>
      <c r="BG168" s="159"/>
      <c r="BH168" s="159"/>
      <c r="BI168" s="159"/>
      <c r="BJ168" s="159"/>
      <c r="BK168" s="159"/>
      <c r="BL168" s="159"/>
      <c r="BM168" s="159"/>
      <c r="BN168" s="159"/>
      <c r="BO168" s="159"/>
      <c r="BP168" s="159"/>
      <c r="BQ168" s="159"/>
      <c r="BR168" s="159"/>
      <c r="BS168" s="159"/>
      <c r="BT168" s="196"/>
      <c r="BU168" s="159"/>
      <c r="BV168" s="159"/>
      <c r="BW168" s="143"/>
      <c r="BX168" s="143"/>
      <c r="BY168" s="143"/>
      <c r="BZ168" s="143"/>
      <c r="CA168" s="143"/>
      <c r="CB168" s="143"/>
      <c r="CC168" s="143"/>
      <c r="CD168" s="143"/>
      <c r="CE168" s="143"/>
      <c r="CF168" s="143"/>
      <c r="CG168" s="143"/>
      <c r="CH168" s="143"/>
      <c r="CI168" s="143"/>
      <c r="CJ168" s="136" t="e">
        <f>CI168/Tabla1[[#This Row],[Meta 2024*]]</f>
        <v>#VALUE!</v>
      </c>
      <c r="CK168" s="88"/>
    </row>
    <row r="169" spans="1:89" s="80" customFormat="1" ht="59.25" hidden="1" customHeight="1" thickBot="1" x14ac:dyDescent="0.3">
      <c r="A169" s="47" t="s">
        <v>360</v>
      </c>
      <c r="B169" s="47" t="s">
        <v>465</v>
      </c>
      <c r="C169" s="51">
        <v>20230167</v>
      </c>
      <c r="D169" s="47" t="s">
        <v>466</v>
      </c>
      <c r="E169" s="76" t="s">
        <v>506</v>
      </c>
      <c r="F169" s="47" t="s">
        <v>524</v>
      </c>
      <c r="G169" s="47" t="s">
        <v>525</v>
      </c>
      <c r="H169" s="51" t="s">
        <v>492</v>
      </c>
      <c r="I169" s="51" t="s">
        <v>490</v>
      </c>
      <c r="J169" s="79" t="s">
        <v>489</v>
      </c>
      <c r="K169" s="236" t="s">
        <v>493</v>
      </c>
      <c r="L169" s="47" t="s">
        <v>498</v>
      </c>
      <c r="M169" s="51" t="s">
        <v>502</v>
      </c>
      <c r="N169" s="51" t="s">
        <v>282</v>
      </c>
      <c r="O169" s="51" t="s">
        <v>503</v>
      </c>
      <c r="P169" s="51" t="s">
        <v>55</v>
      </c>
      <c r="Q169" s="51" t="s">
        <v>48</v>
      </c>
      <c r="R169" s="100">
        <v>63557</v>
      </c>
      <c r="S169" s="78">
        <v>44926</v>
      </c>
      <c r="T169" s="53">
        <v>101605000</v>
      </c>
      <c r="U169" s="51" t="s">
        <v>50</v>
      </c>
      <c r="V169" s="56">
        <v>66735</v>
      </c>
      <c r="W169" s="58">
        <v>12146</v>
      </c>
      <c r="X169" s="58">
        <f>33146-Tabla1[[#This Row],[T1 2023]]</f>
        <v>21000</v>
      </c>
      <c r="Y169" s="58">
        <f>48646-(Tabla1[[#This Row],[T1 2023]]+Tabla1[[#This Row],[T2 2023]])</f>
        <v>15500</v>
      </c>
      <c r="Z169" s="58">
        <f>66735-(Tabla1[[#This Row],[T1 2023]]+Tabla1[[#This Row],[T2 2023]]+Tabla1[[#This Row],[T3 2023]])</f>
        <v>18089</v>
      </c>
      <c r="AA169" s="56">
        <v>70072</v>
      </c>
      <c r="AB169" s="58">
        <v>12753</v>
      </c>
      <c r="AC169" s="55">
        <f>34803-Tabla1[[#This Row],[T1 2024*]]</f>
        <v>22050</v>
      </c>
      <c r="AD169" s="55">
        <f>51078-(Tabla1[[#This Row],[T2 2024*]]+Tabla1[[#This Row],[T1 2024*]])</f>
        <v>16275</v>
      </c>
      <c r="AE169" s="55">
        <f>70072-(Tabla1[[#This Row],[T1 2024*]]+Tabla1[[#This Row],[T2 2024*]]+Tabla1[[#This Row],[T3 2024*]])</f>
        <v>18994</v>
      </c>
      <c r="AF169" s="56">
        <v>73575</v>
      </c>
      <c r="AG169" s="51"/>
      <c r="AH169" s="51"/>
      <c r="AI169" s="51"/>
      <c r="AJ169" s="51"/>
      <c r="AK169" s="56">
        <v>77254</v>
      </c>
      <c r="AL169" s="51"/>
      <c r="AM169" s="51"/>
      <c r="AN169" s="51"/>
      <c r="AO169" s="51"/>
      <c r="AP169" s="56">
        <v>287636</v>
      </c>
      <c r="AQ169" s="51" t="s">
        <v>293</v>
      </c>
      <c r="AR169" s="51" t="s">
        <v>467</v>
      </c>
      <c r="AS169" s="51" t="s">
        <v>513</v>
      </c>
      <c r="AT169" s="51" t="s">
        <v>514</v>
      </c>
      <c r="AU169" s="197"/>
      <c r="AV169" s="197"/>
      <c r="AW169" s="198"/>
      <c r="AX169" s="198"/>
      <c r="AY169" s="198"/>
      <c r="AZ169" s="198"/>
      <c r="BA169" s="198"/>
      <c r="BB169" s="198"/>
      <c r="BC169" s="198"/>
      <c r="BD169" s="198"/>
      <c r="BE169" s="198"/>
      <c r="BF169" s="198"/>
      <c r="BG169" s="198"/>
      <c r="BH169" s="198"/>
      <c r="BI169" s="198"/>
      <c r="BJ169" s="198"/>
      <c r="BK169" s="198"/>
      <c r="BL169" s="198"/>
      <c r="BM169" s="198"/>
      <c r="BN169" s="198"/>
      <c r="BO169" s="198"/>
      <c r="BP169" s="198"/>
      <c r="BQ169" s="198"/>
      <c r="BR169" s="198"/>
      <c r="BS169" s="158"/>
      <c r="BT169" s="199"/>
      <c r="BU169" s="158"/>
      <c r="BV169" s="158"/>
      <c r="BW169" s="142"/>
      <c r="BX169" s="142"/>
      <c r="BY169" s="142"/>
      <c r="BZ169" s="142"/>
      <c r="CA169" s="142"/>
      <c r="CB169" s="142"/>
      <c r="CC169" s="142"/>
      <c r="CD169" s="142"/>
      <c r="CE169" s="142"/>
      <c r="CF169" s="142"/>
      <c r="CG169" s="142"/>
      <c r="CH169" s="142"/>
      <c r="CI169" s="286"/>
      <c r="CJ169" s="136">
        <f>CI169/Tabla1[[#This Row],[Meta 2024*]]</f>
        <v>0</v>
      </c>
      <c r="CK169" s="145"/>
    </row>
    <row r="170" spans="1:89" ht="285" hidden="1" x14ac:dyDescent="0.25">
      <c r="A170" s="29" t="s">
        <v>360</v>
      </c>
      <c r="B170" s="6" t="s">
        <v>468</v>
      </c>
      <c r="C170" s="5">
        <v>20230168</v>
      </c>
      <c r="D170" s="6" t="s">
        <v>469</v>
      </c>
      <c r="E170" s="6"/>
      <c r="F170" s="6"/>
      <c r="G170" s="6"/>
      <c r="H170" s="6"/>
      <c r="I170" s="6"/>
      <c r="J170" s="61"/>
      <c r="K170" s="233"/>
      <c r="L170" s="6"/>
      <c r="M170" s="6"/>
      <c r="N170" s="6"/>
      <c r="O170" s="6"/>
      <c r="P170" s="23" t="s">
        <v>47</v>
      </c>
      <c r="Q170" s="6" t="s">
        <v>48</v>
      </c>
      <c r="R170" s="253">
        <v>0</v>
      </c>
      <c r="S170" s="6"/>
      <c r="T170" s="6"/>
      <c r="U170" s="6" t="s">
        <v>50</v>
      </c>
      <c r="V170" s="24">
        <v>1</v>
      </c>
      <c r="W170" s="24"/>
      <c r="X170" s="24"/>
      <c r="Y170" s="24"/>
      <c r="Z170" s="24"/>
      <c r="AA170" s="24">
        <v>1</v>
      </c>
      <c r="AB170" s="6"/>
      <c r="AC170" s="6"/>
      <c r="AD170" s="6"/>
      <c r="AE170" s="6"/>
      <c r="AF170" s="31">
        <v>1</v>
      </c>
      <c r="AG170" s="6"/>
      <c r="AH170" s="6"/>
      <c r="AI170" s="6"/>
      <c r="AJ170" s="6"/>
      <c r="AK170" s="31">
        <v>1</v>
      </c>
      <c r="AL170" s="6"/>
      <c r="AM170" s="6"/>
      <c r="AN170" s="6"/>
      <c r="AO170" s="6"/>
      <c r="AP170" s="31">
        <v>1</v>
      </c>
      <c r="AQ170" s="5" t="s">
        <v>100</v>
      </c>
      <c r="AR170" s="6" t="s">
        <v>470</v>
      </c>
      <c r="AS170" s="6"/>
      <c r="AT170" s="6"/>
      <c r="AU170" s="7"/>
      <c r="AV170" s="7"/>
      <c r="AW170" s="157"/>
      <c r="AX170" s="157"/>
      <c r="AY170" s="157"/>
      <c r="AZ170" s="157"/>
      <c r="BA170" s="157"/>
      <c r="BB170" s="157"/>
      <c r="BC170" s="157"/>
      <c r="BD170" s="157"/>
      <c r="BE170" s="157"/>
      <c r="BF170" s="157"/>
      <c r="BG170" s="157"/>
      <c r="BH170" s="157"/>
      <c r="BI170" s="157"/>
      <c r="BJ170" s="157"/>
      <c r="BK170" s="157"/>
      <c r="BL170" s="157"/>
      <c r="BM170" s="157"/>
      <c r="BN170" s="157"/>
      <c r="BO170" s="157"/>
      <c r="BP170" s="157"/>
      <c r="BQ170" s="157"/>
      <c r="BR170" s="157"/>
      <c r="BS170" s="157"/>
      <c r="BT170" s="196"/>
      <c r="BU170" s="157"/>
      <c r="BV170" s="157"/>
      <c r="BW170" s="141"/>
      <c r="BX170" s="141"/>
      <c r="BY170" s="141"/>
      <c r="BZ170" s="141"/>
      <c r="CA170" s="141"/>
      <c r="CB170" s="141"/>
      <c r="CC170" s="141"/>
      <c r="CD170" s="141"/>
      <c r="CE170" s="141"/>
      <c r="CF170" s="141"/>
      <c r="CG170" s="141"/>
      <c r="CH170" s="141"/>
      <c r="CI170" s="141"/>
      <c r="CJ170" s="136">
        <f>CI170/Tabla1[[#This Row],[Meta 2024*]]</f>
        <v>0</v>
      </c>
      <c r="CK170" s="73"/>
    </row>
    <row r="171" spans="1:89" ht="180" hidden="1" x14ac:dyDescent="0.25">
      <c r="A171" s="29" t="s">
        <v>360</v>
      </c>
      <c r="B171" s="22" t="s">
        <v>471</v>
      </c>
      <c r="C171" s="5">
        <v>20230169</v>
      </c>
      <c r="D171" s="6" t="s">
        <v>472</v>
      </c>
      <c r="E171" s="6"/>
      <c r="F171" s="6"/>
      <c r="G171" s="6"/>
      <c r="H171" s="6"/>
      <c r="I171" s="6"/>
      <c r="J171" s="61"/>
      <c r="K171" s="233"/>
      <c r="L171" s="6"/>
      <c r="M171" s="6"/>
      <c r="N171" s="6"/>
      <c r="O171" s="6"/>
      <c r="P171" s="7" t="s">
        <v>55</v>
      </c>
      <c r="Q171" s="6" t="s">
        <v>48</v>
      </c>
      <c r="R171" s="85">
        <v>5</v>
      </c>
      <c r="S171" s="6"/>
      <c r="T171" s="6"/>
      <c r="U171" s="6" t="s">
        <v>50</v>
      </c>
      <c r="V171" s="6">
        <v>6</v>
      </c>
      <c r="W171" s="6"/>
      <c r="X171" s="6"/>
      <c r="Y171" s="6"/>
      <c r="Z171" s="6"/>
      <c r="AA171" s="6">
        <v>8</v>
      </c>
      <c r="AB171" s="6"/>
      <c r="AC171" s="6"/>
      <c r="AD171" s="6"/>
      <c r="AE171" s="6"/>
      <c r="AF171" s="31">
        <v>10</v>
      </c>
      <c r="AG171" s="6"/>
      <c r="AH171" s="6"/>
      <c r="AI171" s="6"/>
      <c r="AJ171" s="6"/>
      <c r="AK171" s="31">
        <v>12</v>
      </c>
      <c r="AL171" s="6"/>
      <c r="AM171" s="6"/>
      <c r="AN171" s="6"/>
      <c r="AO171" s="6"/>
      <c r="AP171" s="31">
        <v>12</v>
      </c>
      <c r="AQ171" s="6" t="s">
        <v>473</v>
      </c>
      <c r="AR171" s="6" t="s">
        <v>474</v>
      </c>
      <c r="AS171" s="6"/>
      <c r="AT171" s="6"/>
      <c r="AU171" s="7"/>
      <c r="AV171" s="7"/>
      <c r="AW171" s="157"/>
      <c r="AX171" s="157"/>
      <c r="AY171" s="157"/>
      <c r="AZ171" s="157"/>
      <c r="BA171" s="157"/>
      <c r="BB171" s="157"/>
      <c r="BC171" s="157"/>
      <c r="BD171" s="157"/>
      <c r="BE171" s="157"/>
      <c r="BF171" s="157"/>
      <c r="BG171" s="157"/>
      <c r="BH171" s="157"/>
      <c r="BI171" s="157"/>
      <c r="BJ171" s="157"/>
      <c r="BK171" s="157"/>
      <c r="BL171" s="157"/>
      <c r="BM171" s="157"/>
      <c r="BN171" s="157"/>
      <c r="BO171" s="157"/>
      <c r="BP171" s="157"/>
      <c r="BQ171" s="157"/>
      <c r="BR171" s="157"/>
      <c r="BS171" s="157"/>
      <c r="BT171" s="196"/>
      <c r="BU171" s="157"/>
      <c r="BV171" s="157"/>
      <c r="BW171" s="141"/>
      <c r="BX171" s="141"/>
      <c r="BY171" s="141"/>
      <c r="BZ171" s="141"/>
      <c r="CA171" s="141"/>
      <c r="CB171" s="141"/>
      <c r="CC171" s="141"/>
      <c r="CD171" s="141"/>
      <c r="CE171" s="141"/>
      <c r="CF171" s="141"/>
      <c r="CG171" s="141"/>
      <c r="CH171" s="141"/>
      <c r="CI171" s="141"/>
      <c r="CJ171" s="136">
        <f>CI171/Tabla1[[#This Row],[Meta 2024*]]</f>
        <v>0</v>
      </c>
      <c r="CK171" s="73"/>
    </row>
    <row r="172" spans="1:89" ht="60" hidden="1" x14ac:dyDescent="0.25">
      <c r="A172" s="29" t="s">
        <v>360</v>
      </c>
      <c r="B172" s="22" t="s">
        <v>475</v>
      </c>
      <c r="C172" s="5">
        <v>20230170</v>
      </c>
      <c r="D172" s="6" t="s">
        <v>476</v>
      </c>
      <c r="E172" s="6"/>
      <c r="F172" s="6"/>
      <c r="G172" s="6"/>
      <c r="H172" s="6"/>
      <c r="I172" s="6"/>
      <c r="J172" s="61"/>
      <c r="K172" s="233"/>
      <c r="L172" s="6"/>
      <c r="M172" s="6"/>
      <c r="N172" s="6"/>
      <c r="O172" s="6"/>
      <c r="P172" s="6" t="s">
        <v>81</v>
      </c>
      <c r="Q172" s="6" t="s">
        <v>48</v>
      </c>
      <c r="R172" s="83" t="s">
        <v>477</v>
      </c>
      <c r="S172" s="6"/>
      <c r="T172" s="6"/>
      <c r="U172" s="6" t="s">
        <v>50</v>
      </c>
      <c r="V172" s="5" t="s">
        <v>478</v>
      </c>
      <c r="W172" s="5"/>
      <c r="X172" s="5"/>
      <c r="Y172" s="5"/>
      <c r="Z172" s="5"/>
      <c r="AA172" s="5" t="s">
        <v>78</v>
      </c>
      <c r="AB172" s="6"/>
      <c r="AC172" s="6"/>
      <c r="AD172" s="6"/>
      <c r="AE172" s="6"/>
      <c r="AF172" s="5" t="s">
        <v>78</v>
      </c>
      <c r="AG172" s="6"/>
      <c r="AH172" s="6"/>
      <c r="AI172" s="6"/>
      <c r="AJ172" s="6"/>
      <c r="AK172" s="5" t="s">
        <v>78</v>
      </c>
      <c r="AL172" s="6"/>
      <c r="AM172" s="6"/>
      <c r="AN172" s="6"/>
      <c r="AO172" s="6"/>
      <c r="AP172" s="5" t="s">
        <v>78</v>
      </c>
      <c r="AQ172" s="6" t="s">
        <v>473</v>
      </c>
      <c r="AR172" s="6" t="s">
        <v>474</v>
      </c>
      <c r="AS172" s="6"/>
      <c r="AT172" s="6"/>
      <c r="AU172" s="7"/>
      <c r="AV172" s="7"/>
      <c r="AW172" s="157"/>
      <c r="AX172" s="157"/>
      <c r="AY172" s="157"/>
      <c r="AZ172" s="157"/>
      <c r="BA172" s="157"/>
      <c r="BB172" s="157"/>
      <c r="BC172" s="157"/>
      <c r="BD172" s="157"/>
      <c r="BE172" s="157"/>
      <c r="BF172" s="157"/>
      <c r="BG172" s="157"/>
      <c r="BH172" s="157"/>
      <c r="BI172" s="157"/>
      <c r="BJ172" s="157"/>
      <c r="BK172" s="157"/>
      <c r="BL172" s="157"/>
      <c r="BM172" s="157"/>
      <c r="BN172" s="157"/>
      <c r="BO172" s="157"/>
      <c r="BP172" s="157"/>
      <c r="BQ172" s="157"/>
      <c r="BR172" s="157"/>
      <c r="BS172" s="157"/>
      <c r="BT172" s="196"/>
      <c r="BU172" s="157"/>
      <c r="BV172" s="157"/>
      <c r="BW172" s="141"/>
      <c r="BX172" s="141"/>
      <c r="BY172" s="141"/>
      <c r="BZ172" s="141"/>
      <c r="CA172" s="141"/>
      <c r="CB172" s="141"/>
      <c r="CC172" s="141"/>
      <c r="CD172" s="141"/>
      <c r="CE172" s="141"/>
      <c r="CF172" s="141"/>
      <c r="CG172" s="141"/>
      <c r="CH172" s="141"/>
      <c r="CI172" s="141"/>
      <c r="CJ172" s="136" t="e">
        <f>CI172/Tabla1[[#This Row],[Meta 2024*]]</f>
        <v>#VALUE!</v>
      </c>
      <c r="CK172" s="73"/>
    </row>
    <row r="173" spans="1:89" ht="75" hidden="1" x14ac:dyDescent="0.25">
      <c r="A173" s="29" t="s">
        <v>360</v>
      </c>
      <c r="B173" s="22" t="s">
        <v>475</v>
      </c>
      <c r="C173" s="5">
        <v>20230171</v>
      </c>
      <c r="D173" s="6" t="s">
        <v>479</v>
      </c>
      <c r="E173" s="6"/>
      <c r="F173" s="6"/>
      <c r="G173" s="6"/>
      <c r="H173" s="6"/>
      <c r="I173" s="6"/>
      <c r="J173" s="61"/>
      <c r="K173" s="233"/>
      <c r="L173" s="6"/>
      <c r="M173" s="6"/>
      <c r="N173" s="6"/>
      <c r="O173" s="6"/>
      <c r="P173" s="7" t="s">
        <v>55</v>
      </c>
      <c r="Q173" s="6" t="s">
        <v>48</v>
      </c>
      <c r="R173" s="85">
        <v>3</v>
      </c>
      <c r="S173" s="6"/>
      <c r="T173" s="6"/>
      <c r="U173" s="6" t="s">
        <v>50</v>
      </c>
      <c r="V173" s="6">
        <v>4</v>
      </c>
      <c r="W173" s="6"/>
      <c r="X173" s="6"/>
      <c r="Y173" s="6"/>
      <c r="Z173" s="6"/>
      <c r="AA173" s="6">
        <v>5</v>
      </c>
      <c r="AB173" s="6"/>
      <c r="AC173" s="6"/>
      <c r="AD173" s="6"/>
      <c r="AE173" s="6"/>
      <c r="AF173" s="6">
        <v>6</v>
      </c>
      <c r="AG173" s="6"/>
      <c r="AH173" s="6"/>
      <c r="AI173" s="6"/>
      <c r="AJ173" s="6"/>
      <c r="AK173" s="6">
        <v>7</v>
      </c>
      <c r="AL173" s="6"/>
      <c r="AM173" s="6"/>
      <c r="AN173" s="6"/>
      <c r="AO173" s="6"/>
      <c r="AP173" s="6" t="s">
        <v>78</v>
      </c>
      <c r="AQ173" s="6" t="s">
        <v>473</v>
      </c>
      <c r="AR173" s="6" t="s">
        <v>474</v>
      </c>
      <c r="AS173" s="6"/>
      <c r="AT173" s="6"/>
      <c r="AU173" s="7"/>
      <c r="AV173" s="7"/>
      <c r="AW173" s="157"/>
      <c r="AX173" s="157"/>
      <c r="AY173" s="157"/>
      <c r="AZ173" s="157"/>
      <c r="BA173" s="157"/>
      <c r="BB173" s="157"/>
      <c r="BC173" s="157"/>
      <c r="BD173" s="157"/>
      <c r="BE173" s="157"/>
      <c r="BF173" s="157"/>
      <c r="BG173" s="157"/>
      <c r="BH173" s="157"/>
      <c r="BI173" s="157"/>
      <c r="BJ173" s="157"/>
      <c r="BK173" s="157"/>
      <c r="BL173" s="157"/>
      <c r="BM173" s="157"/>
      <c r="BN173" s="157"/>
      <c r="BO173" s="157"/>
      <c r="BP173" s="157"/>
      <c r="BQ173" s="157"/>
      <c r="BR173" s="157"/>
      <c r="BS173" s="157"/>
      <c r="BT173" s="196"/>
      <c r="BU173" s="157"/>
      <c r="BV173" s="157"/>
      <c r="BW173" s="141"/>
      <c r="BX173" s="141"/>
      <c r="BY173" s="141"/>
      <c r="BZ173" s="141"/>
      <c r="CA173" s="141"/>
      <c r="CB173" s="141"/>
      <c r="CC173" s="141"/>
      <c r="CD173" s="141"/>
      <c r="CE173" s="141"/>
      <c r="CF173" s="141"/>
      <c r="CG173" s="141"/>
      <c r="CH173" s="141"/>
      <c r="CI173" s="141"/>
      <c r="CJ173" s="136">
        <f>CI173/Tabla1[[#This Row],[Meta 2024*]]</f>
        <v>0</v>
      </c>
      <c r="CK173" s="73"/>
    </row>
    <row r="174" spans="1:89" ht="150" hidden="1" x14ac:dyDescent="0.25">
      <c r="A174" s="29" t="s">
        <v>360</v>
      </c>
      <c r="B174" s="22" t="s">
        <v>475</v>
      </c>
      <c r="C174" s="5">
        <v>20230172</v>
      </c>
      <c r="D174" s="6" t="s">
        <v>480</v>
      </c>
      <c r="E174" s="6"/>
      <c r="F174" s="6"/>
      <c r="G174" s="6"/>
      <c r="H174" s="6"/>
      <c r="I174" s="6"/>
      <c r="J174" s="61"/>
      <c r="K174" s="233"/>
      <c r="L174" s="6"/>
      <c r="M174" s="6"/>
      <c r="N174" s="6"/>
      <c r="O174" s="6"/>
      <c r="P174" s="13" t="s">
        <v>55</v>
      </c>
      <c r="Q174" s="6" t="s">
        <v>48</v>
      </c>
      <c r="R174" s="84" t="s">
        <v>481</v>
      </c>
      <c r="S174" s="6"/>
      <c r="T174" s="6"/>
      <c r="U174" s="6" t="s">
        <v>50</v>
      </c>
      <c r="V174" s="14">
        <v>1</v>
      </c>
      <c r="W174" s="14"/>
      <c r="X174" s="14"/>
      <c r="Y174" s="14"/>
      <c r="Z174" s="14"/>
      <c r="AA174" s="14">
        <v>2</v>
      </c>
      <c r="AB174" s="6"/>
      <c r="AC174" s="6"/>
      <c r="AD174" s="6"/>
      <c r="AE174" s="6"/>
      <c r="AF174" s="14">
        <v>2</v>
      </c>
      <c r="AG174" s="6"/>
      <c r="AH174" s="6"/>
      <c r="AI174" s="6"/>
      <c r="AJ174" s="6"/>
      <c r="AK174" s="14">
        <v>1</v>
      </c>
      <c r="AL174" s="6"/>
      <c r="AM174" s="6"/>
      <c r="AN174" s="6"/>
      <c r="AO174" s="6"/>
      <c r="AP174" s="14">
        <v>80</v>
      </c>
      <c r="AQ174" s="14" t="s">
        <v>72</v>
      </c>
      <c r="AR174" s="14" t="s">
        <v>72</v>
      </c>
      <c r="AS174" s="6"/>
      <c r="AT174" s="6"/>
      <c r="AU174" s="7"/>
      <c r="AV174" s="7"/>
      <c r="AW174" s="157"/>
      <c r="AX174" s="157"/>
      <c r="AY174" s="157"/>
      <c r="AZ174" s="157"/>
      <c r="BA174" s="157"/>
      <c r="BB174" s="157"/>
      <c r="BC174" s="157"/>
      <c r="BD174" s="157"/>
      <c r="BE174" s="157"/>
      <c r="BF174" s="157"/>
      <c r="BG174" s="157"/>
      <c r="BH174" s="157"/>
      <c r="BI174" s="157"/>
      <c r="BJ174" s="157"/>
      <c r="BK174" s="157"/>
      <c r="BL174" s="157"/>
      <c r="BM174" s="157"/>
      <c r="BN174" s="157"/>
      <c r="BO174" s="157"/>
      <c r="BP174" s="157"/>
      <c r="BQ174" s="157"/>
      <c r="BR174" s="157"/>
      <c r="BS174" s="157"/>
      <c r="BT174" s="196"/>
      <c r="BU174" s="157"/>
      <c r="BV174" s="157"/>
      <c r="BW174" s="141"/>
      <c r="BX174" s="141"/>
      <c r="BY174" s="141"/>
      <c r="BZ174" s="141"/>
      <c r="CA174" s="141"/>
      <c r="CB174" s="141"/>
      <c r="CC174" s="141"/>
      <c r="CD174" s="141"/>
      <c r="CE174" s="141"/>
      <c r="CF174" s="141"/>
      <c r="CG174" s="141"/>
      <c r="CH174" s="141"/>
      <c r="CI174" s="141"/>
      <c r="CJ174" s="136">
        <f>CI174/Tabla1[[#This Row],[Meta 2024*]]</f>
        <v>0</v>
      </c>
      <c r="CK174" s="73"/>
    </row>
    <row r="175" spans="1:89" ht="75" hidden="1" x14ac:dyDescent="0.25">
      <c r="A175" s="29" t="s">
        <v>360</v>
      </c>
      <c r="B175" s="22" t="s">
        <v>475</v>
      </c>
      <c r="C175" s="5">
        <v>20230173</v>
      </c>
      <c r="D175" s="6" t="s">
        <v>482</v>
      </c>
      <c r="E175" s="6"/>
      <c r="F175" s="6"/>
      <c r="G175" s="6"/>
      <c r="H175" s="6"/>
      <c r="I175" s="6"/>
      <c r="J175" s="61"/>
      <c r="K175" s="233"/>
      <c r="L175" s="6"/>
      <c r="M175" s="6"/>
      <c r="N175" s="6"/>
      <c r="O175" s="6"/>
      <c r="P175" s="6" t="s">
        <v>55</v>
      </c>
      <c r="Q175" s="6" t="s">
        <v>48</v>
      </c>
      <c r="R175" s="83" t="s">
        <v>483</v>
      </c>
      <c r="S175" s="6"/>
      <c r="T175" s="6"/>
      <c r="U175" s="6" t="s">
        <v>50</v>
      </c>
      <c r="V175" s="5">
        <v>5</v>
      </c>
      <c r="W175" s="5"/>
      <c r="X175" s="5"/>
      <c r="Y175" s="5"/>
      <c r="Z175" s="5"/>
      <c r="AA175" s="5">
        <v>5</v>
      </c>
      <c r="AB175" s="6"/>
      <c r="AC175" s="6"/>
      <c r="AD175" s="6"/>
      <c r="AE175" s="6"/>
      <c r="AF175" s="5">
        <v>5</v>
      </c>
      <c r="AG175" s="6"/>
      <c r="AH175" s="6"/>
      <c r="AI175" s="6"/>
      <c r="AJ175" s="6"/>
      <c r="AK175" s="5">
        <v>5</v>
      </c>
      <c r="AL175" s="6"/>
      <c r="AM175" s="6"/>
      <c r="AN175" s="6"/>
      <c r="AO175" s="6"/>
      <c r="AP175" s="5">
        <v>20</v>
      </c>
      <c r="AQ175" s="5" t="s">
        <v>75</v>
      </c>
      <c r="AR175" s="6" t="s">
        <v>363</v>
      </c>
      <c r="AS175" s="6"/>
      <c r="AT175" s="6"/>
      <c r="AU175" s="7"/>
      <c r="AV175" s="7"/>
      <c r="AW175" s="157"/>
      <c r="AX175" s="157"/>
      <c r="AY175" s="157"/>
      <c r="AZ175" s="157"/>
      <c r="BA175" s="157"/>
      <c r="BB175" s="157"/>
      <c r="BC175" s="157"/>
      <c r="BD175" s="157"/>
      <c r="BE175" s="157"/>
      <c r="BF175" s="157"/>
      <c r="BG175" s="157"/>
      <c r="BH175" s="157"/>
      <c r="BI175" s="157"/>
      <c r="BJ175" s="157"/>
      <c r="BK175" s="157"/>
      <c r="BL175" s="157"/>
      <c r="BM175" s="157"/>
      <c r="BN175" s="157"/>
      <c r="BO175" s="157"/>
      <c r="BP175" s="157"/>
      <c r="BQ175" s="157"/>
      <c r="BR175" s="157"/>
      <c r="BS175" s="157"/>
      <c r="BT175" s="196"/>
      <c r="BU175" s="157"/>
      <c r="BV175" s="157"/>
      <c r="BW175" s="141"/>
      <c r="BX175" s="141"/>
      <c r="BY175" s="141"/>
      <c r="BZ175" s="141"/>
      <c r="CA175" s="141"/>
      <c r="CB175" s="141"/>
      <c r="CC175" s="141"/>
      <c r="CD175" s="141"/>
      <c r="CE175" s="141"/>
      <c r="CF175" s="141"/>
      <c r="CG175" s="141"/>
      <c r="CH175" s="141"/>
      <c r="CI175" s="141"/>
      <c r="CJ175" s="136">
        <f>CI175/Tabla1[[#This Row],[Meta 2024*]]</f>
        <v>0</v>
      </c>
      <c r="CK175" s="73"/>
    </row>
    <row r="176" spans="1:89" ht="150" hidden="1" x14ac:dyDescent="0.25">
      <c r="A176" s="29" t="s">
        <v>360</v>
      </c>
      <c r="B176" s="6" t="s">
        <v>442</v>
      </c>
      <c r="C176" s="5">
        <v>20230174</v>
      </c>
      <c r="D176" s="5" t="s">
        <v>443</v>
      </c>
      <c r="E176" s="6"/>
      <c r="F176" s="6"/>
      <c r="G176" s="6"/>
      <c r="H176" s="6"/>
      <c r="I176" s="6"/>
      <c r="J176" s="61"/>
      <c r="K176" s="233"/>
      <c r="L176" s="6"/>
      <c r="M176" s="6"/>
      <c r="N176" s="6"/>
      <c r="O176" s="6"/>
      <c r="P176" s="6" t="s">
        <v>47</v>
      </c>
      <c r="Q176" s="6" t="s">
        <v>48</v>
      </c>
      <c r="R176" s="83">
        <v>0</v>
      </c>
      <c r="S176" s="6"/>
      <c r="T176" s="6"/>
      <c r="U176" s="6" t="s">
        <v>50</v>
      </c>
      <c r="V176" s="5">
        <v>10</v>
      </c>
      <c r="W176" s="5"/>
      <c r="X176" s="5"/>
      <c r="Y176" s="5"/>
      <c r="Z176" s="5"/>
      <c r="AA176" s="5">
        <v>30</v>
      </c>
      <c r="AB176" s="6"/>
      <c r="AC176" s="6"/>
      <c r="AD176" s="6"/>
      <c r="AE176" s="6"/>
      <c r="AF176" s="5">
        <v>40</v>
      </c>
      <c r="AG176" s="6"/>
      <c r="AH176" s="6"/>
      <c r="AI176" s="6"/>
      <c r="AJ176" s="6"/>
      <c r="AK176" s="5">
        <v>20</v>
      </c>
      <c r="AL176" s="6"/>
      <c r="AM176" s="6"/>
      <c r="AN176" s="6"/>
      <c r="AO176" s="6"/>
      <c r="AP176" s="5">
        <v>100</v>
      </c>
      <c r="AQ176" s="5" t="s">
        <v>75</v>
      </c>
      <c r="AR176" s="5" t="s">
        <v>445</v>
      </c>
      <c r="AS176" s="6"/>
      <c r="AT176" s="6"/>
      <c r="AU176" s="7"/>
      <c r="AV176" s="7"/>
      <c r="AW176" s="157"/>
      <c r="AX176" s="157"/>
      <c r="AY176" s="157"/>
      <c r="AZ176" s="157"/>
      <c r="BA176" s="157"/>
      <c r="BB176" s="157"/>
      <c r="BC176" s="157"/>
      <c r="BD176" s="157"/>
      <c r="BE176" s="157"/>
      <c r="BF176" s="157"/>
      <c r="BG176" s="157"/>
      <c r="BH176" s="157"/>
      <c r="BI176" s="157"/>
      <c r="BJ176" s="157"/>
      <c r="BK176" s="157"/>
      <c r="BL176" s="157"/>
      <c r="BM176" s="157"/>
      <c r="BN176" s="157"/>
      <c r="BO176" s="157"/>
      <c r="BP176" s="157"/>
      <c r="BQ176" s="157"/>
      <c r="BR176" s="157"/>
      <c r="BS176" s="157"/>
      <c r="BT176" s="196"/>
      <c r="BU176" s="157"/>
      <c r="BV176" s="157"/>
      <c r="BW176" s="141"/>
      <c r="BX176" s="141"/>
      <c r="BY176" s="141"/>
      <c r="BZ176" s="141"/>
      <c r="CA176" s="141"/>
      <c r="CB176" s="141"/>
      <c r="CC176" s="141"/>
      <c r="CD176" s="141"/>
      <c r="CE176" s="141"/>
      <c r="CF176" s="141"/>
      <c r="CG176" s="141"/>
      <c r="CH176" s="141"/>
      <c r="CI176" s="141"/>
      <c r="CJ176" s="136">
        <f>CI176/Tabla1[[#This Row],[Meta 2024*]]</f>
        <v>0</v>
      </c>
      <c r="CK176" s="73"/>
    </row>
    <row r="177" spans="1:89" ht="180" hidden="1" x14ac:dyDescent="0.25">
      <c r="A177" s="29" t="s">
        <v>360</v>
      </c>
      <c r="B177" s="6" t="s">
        <v>446</v>
      </c>
      <c r="C177" s="5">
        <v>20230175</v>
      </c>
      <c r="D177" s="5" t="s">
        <v>447</v>
      </c>
      <c r="E177" s="6"/>
      <c r="F177" s="6"/>
      <c r="G177" s="6"/>
      <c r="H177" s="6"/>
      <c r="I177" s="6"/>
      <c r="J177" s="61"/>
      <c r="K177" s="233"/>
      <c r="L177" s="6"/>
      <c r="M177" s="6"/>
      <c r="N177" s="6"/>
      <c r="O177" s="6"/>
      <c r="P177" s="6" t="s">
        <v>47</v>
      </c>
      <c r="Q177" s="6" t="s">
        <v>48</v>
      </c>
      <c r="R177" s="83">
        <v>0</v>
      </c>
      <c r="S177" s="6"/>
      <c r="T177" s="6"/>
      <c r="U177" s="6" t="s">
        <v>50</v>
      </c>
      <c r="V177" s="5">
        <v>10</v>
      </c>
      <c r="W177" s="5"/>
      <c r="X177" s="5"/>
      <c r="Y177" s="5"/>
      <c r="Z177" s="5"/>
      <c r="AA177" s="5">
        <v>30</v>
      </c>
      <c r="AB177" s="6"/>
      <c r="AC177" s="6"/>
      <c r="AD177" s="6"/>
      <c r="AE177" s="6"/>
      <c r="AF177" s="5">
        <v>40</v>
      </c>
      <c r="AG177" s="6"/>
      <c r="AH177" s="6"/>
      <c r="AI177" s="6"/>
      <c r="AJ177" s="6"/>
      <c r="AK177" s="5">
        <v>20</v>
      </c>
      <c r="AL177" s="6"/>
      <c r="AM177" s="6"/>
      <c r="AN177" s="6"/>
      <c r="AO177" s="6"/>
      <c r="AP177" s="5">
        <v>100</v>
      </c>
      <c r="AQ177" s="5" t="s">
        <v>75</v>
      </c>
      <c r="AR177" s="5" t="s">
        <v>445</v>
      </c>
      <c r="AS177" s="6"/>
      <c r="AT177" s="6"/>
      <c r="AU177" s="7"/>
      <c r="AV177" s="7"/>
      <c r="AW177" s="157"/>
      <c r="AX177" s="157"/>
      <c r="AY177" s="157"/>
      <c r="AZ177" s="157"/>
      <c r="BA177" s="157"/>
      <c r="BB177" s="157"/>
      <c r="BC177" s="157"/>
      <c r="BD177" s="157"/>
      <c r="BE177" s="157"/>
      <c r="BF177" s="157"/>
      <c r="BG177" s="157"/>
      <c r="BH177" s="157"/>
      <c r="BI177" s="157"/>
      <c r="BJ177" s="157"/>
      <c r="BK177" s="157"/>
      <c r="BL177" s="157"/>
      <c r="BM177" s="157"/>
      <c r="BN177" s="157"/>
      <c r="BO177" s="157"/>
      <c r="BP177" s="157"/>
      <c r="BQ177" s="157"/>
      <c r="BR177" s="157"/>
      <c r="BS177" s="157"/>
      <c r="BT177" s="196"/>
      <c r="BU177" s="157"/>
      <c r="BV177" s="157"/>
      <c r="BW177" s="141"/>
      <c r="BX177" s="141"/>
      <c r="BY177" s="141"/>
      <c r="BZ177" s="141"/>
      <c r="CA177" s="141"/>
      <c r="CB177" s="141"/>
      <c r="CC177" s="141"/>
      <c r="CD177" s="141"/>
      <c r="CE177" s="141"/>
      <c r="CF177" s="141"/>
      <c r="CG177" s="141"/>
      <c r="CH177" s="141"/>
      <c r="CI177" s="141"/>
      <c r="CJ177" s="136">
        <f>CI177/Tabla1[[#This Row],[Meta 2024*]]</f>
        <v>0</v>
      </c>
      <c r="CK177" s="73"/>
    </row>
    <row r="178" spans="1:89" ht="135" hidden="1" x14ac:dyDescent="0.25">
      <c r="A178" s="29" t="s">
        <v>360</v>
      </c>
      <c r="B178" s="6" t="s">
        <v>448</v>
      </c>
      <c r="C178" s="5">
        <v>20230176</v>
      </c>
      <c r="D178" s="5" t="s">
        <v>484</v>
      </c>
      <c r="E178" s="6"/>
      <c r="F178" s="6"/>
      <c r="G178" s="6"/>
      <c r="H178" s="6"/>
      <c r="I178" s="6"/>
      <c r="J178" s="61"/>
      <c r="K178" s="233"/>
      <c r="L178" s="6"/>
      <c r="M178" s="6"/>
      <c r="N178" s="6"/>
      <c r="O178" s="6"/>
      <c r="P178" s="6" t="s">
        <v>47</v>
      </c>
      <c r="Q178" s="6" t="s">
        <v>48</v>
      </c>
      <c r="R178" s="83">
        <v>0</v>
      </c>
      <c r="S178" s="6"/>
      <c r="T178" s="6"/>
      <c r="U178" s="6" t="s">
        <v>50</v>
      </c>
      <c r="V178" s="5">
        <v>10</v>
      </c>
      <c r="W178" s="5"/>
      <c r="X178" s="5"/>
      <c r="Y178" s="5"/>
      <c r="Z178" s="5"/>
      <c r="AA178" s="5">
        <v>30</v>
      </c>
      <c r="AB178" s="6"/>
      <c r="AC178" s="6"/>
      <c r="AD178" s="6"/>
      <c r="AE178" s="6"/>
      <c r="AF178" s="5">
        <v>40</v>
      </c>
      <c r="AG178" s="6"/>
      <c r="AH178" s="6"/>
      <c r="AI178" s="6"/>
      <c r="AJ178" s="6"/>
      <c r="AK178" s="5">
        <v>20</v>
      </c>
      <c r="AL178" s="6"/>
      <c r="AM178" s="6"/>
      <c r="AN178" s="6"/>
      <c r="AO178" s="6"/>
      <c r="AP178" s="5">
        <v>100</v>
      </c>
      <c r="AQ178" s="5" t="s">
        <v>75</v>
      </c>
      <c r="AR178" s="5" t="s">
        <v>445</v>
      </c>
      <c r="AS178" s="6"/>
      <c r="AT178" s="6"/>
      <c r="AU178" s="7"/>
      <c r="AV178" s="7"/>
      <c r="AW178" s="157"/>
      <c r="AX178" s="157"/>
      <c r="AY178" s="157"/>
      <c r="AZ178" s="157"/>
      <c r="BA178" s="157"/>
      <c r="BB178" s="157"/>
      <c r="BC178" s="157"/>
      <c r="BD178" s="157"/>
      <c r="BE178" s="157"/>
      <c r="BF178" s="157"/>
      <c r="BG178" s="157"/>
      <c r="BH178" s="157"/>
      <c r="BI178" s="157"/>
      <c r="BJ178" s="157"/>
      <c r="BK178" s="157"/>
      <c r="BL178" s="157"/>
      <c r="BM178" s="157"/>
      <c r="BN178" s="157"/>
      <c r="BO178" s="157"/>
      <c r="BP178" s="157"/>
      <c r="BQ178" s="157"/>
      <c r="BR178" s="157"/>
      <c r="BS178" s="157"/>
      <c r="BT178" s="196"/>
      <c r="BU178" s="157"/>
      <c r="BV178" s="157"/>
      <c r="BW178" s="141"/>
      <c r="BX178" s="141"/>
      <c r="BY178" s="141"/>
      <c r="BZ178" s="141"/>
      <c r="CA178" s="141"/>
      <c r="CB178" s="141"/>
      <c r="CC178" s="141"/>
      <c r="CD178" s="141"/>
      <c r="CE178" s="141"/>
      <c r="CF178" s="141"/>
      <c r="CG178" s="141"/>
      <c r="CH178" s="141"/>
      <c r="CI178" s="141"/>
      <c r="CJ178" s="136">
        <f>CI178/Tabla1[[#This Row],[Meta 2024*]]</f>
        <v>0</v>
      </c>
      <c r="CK178" s="73"/>
    </row>
    <row r="179" spans="1:89" ht="165" hidden="1" x14ac:dyDescent="0.25">
      <c r="A179" s="29" t="s">
        <v>360</v>
      </c>
      <c r="B179" s="6" t="s">
        <v>485</v>
      </c>
      <c r="C179" s="5">
        <v>20230177</v>
      </c>
      <c r="D179" s="5" t="s">
        <v>486</v>
      </c>
      <c r="E179" s="6"/>
      <c r="F179" s="6"/>
      <c r="G179" s="6"/>
      <c r="H179" s="6"/>
      <c r="I179" s="6"/>
      <c r="J179" s="61"/>
      <c r="K179" s="233"/>
      <c r="L179" s="6"/>
      <c r="M179" s="6"/>
      <c r="N179" s="6"/>
      <c r="O179" s="6"/>
      <c r="P179" s="6" t="s">
        <v>47</v>
      </c>
      <c r="Q179" s="6" t="s">
        <v>48</v>
      </c>
      <c r="R179" s="83" t="s">
        <v>78</v>
      </c>
      <c r="S179" s="6"/>
      <c r="T179" s="6"/>
      <c r="U179" s="6" t="s">
        <v>50</v>
      </c>
      <c r="V179" s="5" t="s">
        <v>78</v>
      </c>
      <c r="W179" s="5"/>
      <c r="X179" s="5"/>
      <c r="Y179" s="5"/>
      <c r="Z179" s="5"/>
      <c r="AA179" s="5" t="s">
        <v>78</v>
      </c>
      <c r="AB179" s="6"/>
      <c r="AC179" s="6"/>
      <c r="AD179" s="6"/>
      <c r="AE179" s="6"/>
      <c r="AF179" s="5" t="s">
        <v>78</v>
      </c>
      <c r="AG179" s="6"/>
      <c r="AH179" s="6"/>
      <c r="AI179" s="6"/>
      <c r="AJ179" s="6"/>
      <c r="AK179" s="5" t="s">
        <v>78</v>
      </c>
      <c r="AL179" s="6"/>
      <c r="AM179" s="6"/>
      <c r="AN179" s="6"/>
      <c r="AO179" s="6"/>
      <c r="AP179" s="5">
        <v>100</v>
      </c>
      <c r="AQ179" s="5" t="s">
        <v>75</v>
      </c>
      <c r="AR179" s="5" t="s">
        <v>487</v>
      </c>
      <c r="AS179" s="6"/>
      <c r="AT179" s="6"/>
      <c r="AU179" s="7"/>
      <c r="AV179" s="7"/>
      <c r="AW179" s="157"/>
      <c r="AX179" s="157"/>
      <c r="AY179" s="157"/>
      <c r="AZ179" s="157"/>
      <c r="BA179" s="157"/>
      <c r="BB179" s="157"/>
      <c r="BC179" s="157"/>
      <c r="BD179" s="157"/>
      <c r="BE179" s="157"/>
      <c r="BF179" s="157"/>
      <c r="BG179" s="157"/>
      <c r="BH179" s="157"/>
      <c r="BI179" s="157"/>
      <c r="BJ179" s="157"/>
      <c r="BK179" s="157"/>
      <c r="BL179" s="157"/>
      <c r="BM179" s="157"/>
      <c r="BN179" s="157"/>
      <c r="BO179" s="157"/>
      <c r="BP179" s="157"/>
      <c r="BQ179" s="157"/>
      <c r="BR179" s="157"/>
      <c r="BS179" s="157"/>
      <c r="BT179" s="196"/>
      <c r="BU179" s="157"/>
      <c r="BV179" s="157"/>
      <c r="BW179" s="141"/>
      <c r="BX179" s="141"/>
      <c r="BY179" s="141"/>
      <c r="BZ179" s="141"/>
      <c r="CA179" s="141"/>
      <c r="CB179" s="141"/>
      <c r="CC179" s="141"/>
      <c r="CD179" s="141"/>
      <c r="CE179" s="141"/>
      <c r="CF179" s="141"/>
      <c r="CG179" s="141"/>
      <c r="CH179" s="141"/>
      <c r="CI179" s="141"/>
      <c r="CJ179" s="136" t="e">
        <f>CI179/Tabla1[[#This Row],[Meta 2024*]]</f>
        <v>#VALUE!</v>
      </c>
      <c r="CK179" s="73"/>
    </row>
    <row r="180" spans="1:89" ht="7.5" customHeight="1" x14ac:dyDescent="0.25">
      <c r="C180" s="25"/>
      <c r="D180" s="25"/>
      <c r="E180" s="25"/>
      <c r="F180" s="25"/>
      <c r="G180" s="25"/>
      <c r="H180" s="25"/>
      <c r="I180" s="25"/>
      <c r="J180" s="25"/>
      <c r="K180" s="238"/>
      <c r="L180" s="29"/>
      <c r="M180" s="29"/>
      <c r="N180" s="29"/>
      <c r="O180" s="29"/>
      <c r="P180" s="29"/>
      <c r="Q180" s="29"/>
      <c r="R180" s="254"/>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157"/>
      <c r="AV180" s="157"/>
      <c r="AW180" s="157"/>
      <c r="AX180" s="157"/>
      <c r="AY180" s="157"/>
      <c r="AZ180" s="157"/>
      <c r="BA180" s="157"/>
      <c r="BB180" s="157"/>
      <c r="BC180" s="157"/>
      <c r="BD180" s="157"/>
      <c r="BE180" s="157"/>
      <c r="BF180" s="157"/>
      <c r="BG180" s="157"/>
      <c r="BH180" s="157"/>
      <c r="BI180" s="157"/>
      <c r="BJ180" s="157"/>
      <c r="BK180" s="157"/>
      <c r="BL180" s="157"/>
      <c r="BM180" s="157"/>
      <c r="BN180" s="157"/>
      <c r="BO180" s="157"/>
      <c r="BP180" s="157"/>
      <c r="BQ180" s="157"/>
      <c r="BR180" s="157"/>
      <c r="BS180" s="157"/>
      <c r="BT180" s="196"/>
      <c r="BU180" s="157"/>
      <c r="BV180" s="157"/>
      <c r="BW180" s="141"/>
      <c r="BX180" s="141"/>
      <c r="BY180" s="141"/>
      <c r="BZ180" s="141"/>
      <c r="CA180" s="141"/>
      <c r="CB180" s="141"/>
      <c r="CC180" s="141"/>
      <c r="CD180" s="141"/>
      <c r="CE180" s="141"/>
      <c r="CF180" s="141"/>
      <c r="CG180" s="141"/>
      <c r="CH180" s="141"/>
      <c r="CI180" s="141"/>
      <c r="CJ180" s="136"/>
      <c r="CK180" s="73"/>
    </row>
    <row r="181" spans="1:89" ht="103.5" customHeight="1" thickBot="1" x14ac:dyDescent="0.3">
      <c r="A181" s="121" t="s">
        <v>578</v>
      </c>
      <c r="B181" s="122" t="s">
        <v>576</v>
      </c>
      <c r="C181" s="123"/>
      <c r="D181" s="122" t="s">
        <v>579</v>
      </c>
      <c r="E181" s="124" t="s">
        <v>580</v>
      </c>
      <c r="F181" s="125" t="s">
        <v>581</v>
      </c>
      <c r="G181" s="125" t="s">
        <v>582</v>
      </c>
      <c r="H181" s="126" t="s">
        <v>492</v>
      </c>
      <c r="I181" s="123" t="s">
        <v>490</v>
      </c>
      <c r="J181" s="160" t="s">
        <v>489</v>
      </c>
      <c r="K181" s="234"/>
      <c r="L181" s="45"/>
      <c r="M181" s="42" t="s">
        <v>587</v>
      </c>
      <c r="N181" s="42" t="s">
        <v>282</v>
      </c>
      <c r="O181" s="42" t="s">
        <v>520</v>
      </c>
      <c r="P181" s="49" t="s">
        <v>47</v>
      </c>
      <c r="Q181" s="42" t="s">
        <v>503</v>
      </c>
      <c r="R181" s="51" t="s">
        <v>282</v>
      </c>
      <c r="S181" s="42" t="s">
        <v>282</v>
      </c>
      <c r="T181" s="53" t="s">
        <v>282</v>
      </c>
      <c r="U181" s="42" t="s">
        <v>50</v>
      </c>
      <c r="V181" s="189">
        <v>0.3</v>
      </c>
      <c r="W181" s="190"/>
      <c r="X181" s="190"/>
      <c r="Y181" s="190"/>
      <c r="Z181" s="191">
        <v>0.3</v>
      </c>
      <c r="AA181" s="189">
        <v>0.3</v>
      </c>
      <c r="AB181" s="51"/>
      <c r="AC181" s="51"/>
      <c r="AD181" s="51"/>
      <c r="AE181" s="190">
        <v>0.3</v>
      </c>
      <c r="AF181" s="189">
        <v>0.4</v>
      </c>
      <c r="AG181" s="48"/>
      <c r="AH181" s="48"/>
      <c r="AI181" s="48"/>
      <c r="AJ181" s="48"/>
      <c r="AK181" s="189">
        <v>0</v>
      </c>
      <c r="AL181" s="48"/>
      <c r="AM181" s="48"/>
      <c r="AN181" s="48"/>
      <c r="AO181" s="48"/>
      <c r="AP181" s="189">
        <v>1</v>
      </c>
      <c r="AQ181" s="42"/>
      <c r="AR181" s="42"/>
      <c r="AS181" s="48" t="s">
        <v>589</v>
      </c>
      <c r="AT181" s="48"/>
      <c r="AU181" s="151" t="s">
        <v>620</v>
      </c>
      <c r="AV181" s="200"/>
      <c r="AW181" s="151" t="s">
        <v>621</v>
      </c>
      <c r="AX181" s="200"/>
      <c r="AY181" s="151" t="s">
        <v>622</v>
      </c>
      <c r="AZ181" s="200"/>
      <c r="BA181" s="151" t="s">
        <v>623</v>
      </c>
      <c r="BB181" s="200"/>
      <c r="BC181" s="151" t="s">
        <v>624</v>
      </c>
      <c r="BD181" s="200"/>
      <c r="BE181" s="151" t="s">
        <v>625</v>
      </c>
      <c r="BF181" s="200"/>
      <c r="BG181" s="151" t="s">
        <v>649</v>
      </c>
      <c r="BH181" s="200"/>
      <c r="BI181" s="151" t="s">
        <v>650</v>
      </c>
      <c r="BJ181" s="200"/>
      <c r="BK181" s="151" t="s">
        <v>626</v>
      </c>
      <c r="BL181" s="192">
        <v>0</v>
      </c>
      <c r="BM181" s="152" t="s">
        <v>686</v>
      </c>
      <c r="BN181" s="184">
        <v>0</v>
      </c>
      <c r="BO181" s="152" t="s">
        <v>697</v>
      </c>
      <c r="BP181" s="187">
        <v>0</v>
      </c>
      <c r="BQ181" s="151" t="s">
        <v>703</v>
      </c>
      <c r="BR181" s="146">
        <v>0.3</v>
      </c>
      <c r="BS181" s="201">
        <v>0.3</v>
      </c>
      <c r="BT181" s="136">
        <f>BS181/V181</f>
        <v>1</v>
      </c>
      <c r="BU181" s="140" t="s">
        <v>282</v>
      </c>
      <c r="BV181" s="157"/>
      <c r="BW181" s="278" t="s">
        <v>718</v>
      </c>
      <c r="BX181" s="201">
        <v>0</v>
      </c>
      <c r="BY181" s="278" t="s">
        <v>735</v>
      </c>
      <c r="BZ181" s="201">
        <v>0</v>
      </c>
      <c r="CA181" s="287" t="s">
        <v>755</v>
      </c>
      <c r="CB181" s="201">
        <v>0</v>
      </c>
      <c r="CC181" s="278" t="s">
        <v>768</v>
      </c>
      <c r="CD181" s="201">
        <v>0</v>
      </c>
      <c r="CE181" s="278" t="s">
        <v>778</v>
      </c>
      <c r="CF181" s="201">
        <v>0</v>
      </c>
      <c r="CG181" s="283" t="s">
        <v>792</v>
      </c>
      <c r="CH181" s="201">
        <v>0</v>
      </c>
      <c r="CI181" s="201">
        <v>0</v>
      </c>
      <c r="CJ181" s="136">
        <f>0/AA181</f>
        <v>0</v>
      </c>
      <c r="CK181" s="144" t="s">
        <v>282</v>
      </c>
    </row>
    <row r="182" spans="1:89" ht="159" customHeight="1" thickBot="1" x14ac:dyDescent="0.3">
      <c r="A182" s="121" t="s">
        <v>577</v>
      </c>
      <c r="B182" s="122" t="s">
        <v>643</v>
      </c>
      <c r="C182" s="123"/>
      <c r="D182" s="122" t="s">
        <v>583</v>
      </c>
      <c r="E182" s="124" t="s">
        <v>584</v>
      </c>
      <c r="F182" s="125" t="s">
        <v>585</v>
      </c>
      <c r="G182" s="125" t="s">
        <v>586</v>
      </c>
      <c r="H182" s="126" t="s">
        <v>492</v>
      </c>
      <c r="I182" s="123" t="s">
        <v>490</v>
      </c>
      <c r="J182" s="160" t="s">
        <v>489</v>
      </c>
      <c r="K182" s="234"/>
      <c r="L182" s="45"/>
      <c r="M182" s="42" t="s">
        <v>588</v>
      </c>
      <c r="N182" s="42" t="s">
        <v>282</v>
      </c>
      <c r="O182" s="42" t="s">
        <v>520</v>
      </c>
      <c r="P182" s="49" t="s">
        <v>47</v>
      </c>
      <c r="Q182" s="42" t="s">
        <v>503</v>
      </c>
      <c r="R182" s="51" t="s">
        <v>282</v>
      </c>
      <c r="S182" s="42" t="s">
        <v>282</v>
      </c>
      <c r="T182" s="53" t="s">
        <v>282</v>
      </c>
      <c r="U182" s="42" t="s">
        <v>50</v>
      </c>
      <c r="V182" s="189">
        <v>0.1</v>
      </c>
      <c r="W182" s="190"/>
      <c r="X182" s="190"/>
      <c r="Y182" s="190"/>
      <c r="Z182" s="191">
        <v>0.1</v>
      </c>
      <c r="AA182" s="189">
        <v>0.3</v>
      </c>
      <c r="AB182" s="191"/>
      <c r="AC182" s="191"/>
      <c r="AD182" s="191"/>
      <c r="AE182" s="191"/>
      <c r="AF182" s="189">
        <v>0.3</v>
      </c>
      <c r="AG182" s="202"/>
      <c r="AH182" s="202"/>
      <c r="AI182" s="202"/>
      <c r="AJ182" s="202"/>
      <c r="AK182" s="189">
        <v>0.3</v>
      </c>
      <c r="AL182" s="202"/>
      <c r="AM182" s="202"/>
      <c r="AN182" s="202"/>
      <c r="AO182" s="202"/>
      <c r="AP182" s="189">
        <v>1</v>
      </c>
      <c r="AQ182" s="42"/>
      <c r="AR182" s="42"/>
      <c r="AS182" s="48" t="s">
        <v>733</v>
      </c>
      <c r="AT182" s="48"/>
      <c r="AU182" s="151" t="s">
        <v>633</v>
      </c>
      <c r="AV182" s="200"/>
      <c r="AW182" s="151" t="s">
        <v>678</v>
      </c>
      <c r="AX182" s="200"/>
      <c r="AY182" s="151" t="s">
        <v>679</v>
      </c>
      <c r="AZ182" s="200"/>
      <c r="BA182" s="151" t="s">
        <v>636</v>
      </c>
      <c r="BB182" s="200"/>
      <c r="BC182" s="151" t="s">
        <v>637</v>
      </c>
      <c r="BD182" s="200"/>
      <c r="BE182" s="151" t="s">
        <v>634</v>
      </c>
      <c r="BF182" s="200"/>
      <c r="BG182" s="151" t="s">
        <v>635</v>
      </c>
      <c r="BH182" s="200"/>
      <c r="BI182" s="203" t="s">
        <v>680</v>
      </c>
      <c r="BJ182" s="200"/>
      <c r="BK182" s="151" t="s">
        <v>681</v>
      </c>
      <c r="BL182" s="192">
        <v>0</v>
      </c>
      <c r="BM182" s="152" t="s">
        <v>691</v>
      </c>
      <c r="BN182" s="184">
        <v>0</v>
      </c>
      <c r="BO182" s="204" t="s">
        <v>699</v>
      </c>
      <c r="BP182" s="187">
        <v>0</v>
      </c>
      <c r="BQ182" s="151" t="s">
        <v>709</v>
      </c>
      <c r="BR182" s="149">
        <v>0.1</v>
      </c>
      <c r="BS182" s="205">
        <v>0.1</v>
      </c>
      <c r="BT182" s="136">
        <f>BS182/V182</f>
        <v>1</v>
      </c>
      <c r="BU182" s="140" t="s">
        <v>282</v>
      </c>
      <c r="BV182" s="157"/>
      <c r="BW182" s="278" t="s">
        <v>724</v>
      </c>
      <c r="BX182" s="288">
        <v>0</v>
      </c>
      <c r="BY182" s="278" t="s">
        <v>736</v>
      </c>
      <c r="BZ182" s="288">
        <v>0</v>
      </c>
      <c r="CA182" s="287" t="s">
        <v>762</v>
      </c>
      <c r="CB182" s="289">
        <v>0.113</v>
      </c>
      <c r="CC182" s="278" t="s">
        <v>773</v>
      </c>
      <c r="CD182" s="289">
        <v>0.185</v>
      </c>
      <c r="CE182" s="278" t="s">
        <v>785</v>
      </c>
      <c r="CF182" s="289">
        <v>0.185</v>
      </c>
      <c r="CG182" s="283" t="s">
        <v>794</v>
      </c>
      <c r="CH182" s="289">
        <v>0.505</v>
      </c>
      <c r="CI182" s="289">
        <v>0.152</v>
      </c>
      <c r="CJ182" s="259">
        <f>CI182/30%</f>
        <v>0.50666666666666671</v>
      </c>
      <c r="CK182" s="144" t="s">
        <v>282</v>
      </c>
    </row>
    <row r="183" spans="1:89" ht="111" customHeight="1" thickBot="1" x14ac:dyDescent="0.3">
      <c r="A183" s="121" t="s">
        <v>590</v>
      </c>
      <c r="B183" s="122" t="s">
        <v>591</v>
      </c>
      <c r="C183" s="123"/>
      <c r="D183" s="122" t="s">
        <v>807</v>
      </c>
      <c r="E183" s="124" t="s">
        <v>808</v>
      </c>
      <c r="F183" s="125" t="s">
        <v>809</v>
      </c>
      <c r="G183" s="125" t="s">
        <v>810</v>
      </c>
      <c r="H183" s="126" t="s">
        <v>492</v>
      </c>
      <c r="I183" s="123" t="s">
        <v>490</v>
      </c>
      <c r="J183" s="160" t="s">
        <v>491</v>
      </c>
      <c r="K183" s="234" t="s">
        <v>493</v>
      </c>
      <c r="L183" s="45" t="s">
        <v>716</v>
      </c>
      <c r="M183" s="42" t="s">
        <v>592</v>
      </c>
      <c r="N183" s="42" t="s">
        <v>282</v>
      </c>
      <c r="O183" s="42" t="s">
        <v>520</v>
      </c>
      <c r="P183" s="49" t="s">
        <v>593</v>
      </c>
      <c r="Q183" s="42" t="s">
        <v>503</v>
      </c>
      <c r="R183" s="51" t="s">
        <v>282</v>
      </c>
      <c r="S183" s="42" t="s">
        <v>594</v>
      </c>
      <c r="T183" s="53"/>
      <c r="U183" s="42" t="s">
        <v>50</v>
      </c>
      <c r="V183" s="44">
        <v>0</v>
      </c>
      <c r="W183" s="190"/>
      <c r="X183" s="190"/>
      <c r="Y183" s="190"/>
      <c r="Z183" s="51">
        <v>0</v>
      </c>
      <c r="AA183" s="138">
        <v>100</v>
      </c>
      <c r="AB183" s="137"/>
      <c r="AC183" s="137"/>
      <c r="AD183" s="137"/>
      <c r="AE183" s="139">
        <v>100</v>
      </c>
      <c r="AF183" s="44">
        <v>100</v>
      </c>
      <c r="AG183" s="48"/>
      <c r="AH183" s="48"/>
      <c r="AI183" s="48"/>
      <c r="AJ183" s="48"/>
      <c r="AK183" s="44">
        <v>100</v>
      </c>
      <c r="AL183" s="48"/>
      <c r="AM183" s="48"/>
      <c r="AN183" s="48"/>
      <c r="AO183" s="48"/>
      <c r="AP183" s="44">
        <v>2</v>
      </c>
      <c r="AQ183" s="42"/>
      <c r="AR183" s="42"/>
      <c r="AS183" s="48" t="s">
        <v>595</v>
      </c>
      <c r="AT183" s="48"/>
      <c r="AU183" s="151" t="s">
        <v>627</v>
      </c>
      <c r="AV183" s="192">
        <v>0</v>
      </c>
      <c r="AW183" s="151" t="s">
        <v>651</v>
      </c>
      <c r="AX183" s="192">
        <v>0</v>
      </c>
      <c r="AY183" s="151" t="s">
        <v>652</v>
      </c>
      <c r="AZ183" s="192">
        <v>0</v>
      </c>
      <c r="BA183" s="151" t="s">
        <v>628</v>
      </c>
      <c r="BB183" s="192">
        <v>0</v>
      </c>
      <c r="BC183" s="206" t="s">
        <v>629</v>
      </c>
      <c r="BD183" s="192"/>
      <c r="BE183" s="151" t="s">
        <v>653</v>
      </c>
      <c r="BF183" s="192"/>
      <c r="BG183" s="151" t="s">
        <v>654</v>
      </c>
      <c r="BH183" s="192"/>
      <c r="BI183" s="151" t="s">
        <v>655</v>
      </c>
      <c r="BJ183" s="192">
        <v>0</v>
      </c>
      <c r="BK183" s="151" t="s">
        <v>656</v>
      </c>
      <c r="BL183" s="192">
        <v>0</v>
      </c>
      <c r="BM183" s="152" t="s">
        <v>688</v>
      </c>
      <c r="BN183" s="184">
        <v>0</v>
      </c>
      <c r="BO183" s="152" t="s">
        <v>700</v>
      </c>
      <c r="BP183" s="184">
        <v>0</v>
      </c>
      <c r="BQ183" s="151" t="s">
        <v>712</v>
      </c>
      <c r="BR183" s="148">
        <v>1</v>
      </c>
      <c r="BS183" s="140">
        <v>1</v>
      </c>
      <c r="BT183" s="136">
        <v>2</v>
      </c>
      <c r="BU183" s="140" t="s">
        <v>282</v>
      </c>
      <c r="BV183" s="157"/>
      <c r="BW183" s="278" t="s">
        <v>722</v>
      </c>
      <c r="BX183" s="279">
        <v>1</v>
      </c>
      <c r="BY183" s="278" t="s">
        <v>737</v>
      </c>
      <c r="BZ183" s="279">
        <v>1</v>
      </c>
      <c r="CA183" s="287" t="s">
        <v>756</v>
      </c>
      <c r="CB183" s="279">
        <v>1</v>
      </c>
      <c r="CC183" s="278" t="s">
        <v>772</v>
      </c>
      <c r="CD183" s="279">
        <v>1</v>
      </c>
      <c r="CE183" s="278" t="s">
        <v>779</v>
      </c>
      <c r="CF183" s="279">
        <v>1</v>
      </c>
      <c r="CG183" s="278" t="s">
        <v>795</v>
      </c>
      <c r="CH183" s="279">
        <v>1</v>
      </c>
      <c r="CI183" s="140">
        <v>1</v>
      </c>
      <c r="CJ183" s="136">
        <f>1/1</f>
        <v>1</v>
      </c>
      <c r="CK183" s="144" t="s">
        <v>282</v>
      </c>
    </row>
    <row r="184" spans="1:89" ht="111" customHeight="1" thickBot="1" x14ac:dyDescent="0.3">
      <c r="A184" s="121" t="s">
        <v>590</v>
      </c>
      <c r="B184" s="122" t="s">
        <v>596</v>
      </c>
      <c r="C184" s="123"/>
      <c r="D184" s="122" t="s">
        <v>597</v>
      </c>
      <c r="E184" s="124" t="s">
        <v>811</v>
      </c>
      <c r="F184" s="125" t="s">
        <v>812</v>
      </c>
      <c r="G184" s="125" t="s">
        <v>598</v>
      </c>
      <c r="H184" s="126" t="s">
        <v>492</v>
      </c>
      <c r="I184" s="123" t="s">
        <v>490</v>
      </c>
      <c r="J184" s="160" t="s">
        <v>491</v>
      </c>
      <c r="K184" s="234"/>
      <c r="L184" s="45"/>
      <c r="M184" s="42" t="s">
        <v>592</v>
      </c>
      <c r="N184" s="42" t="s">
        <v>282</v>
      </c>
      <c r="O184" s="42" t="s">
        <v>517</v>
      </c>
      <c r="P184" s="49" t="s">
        <v>47</v>
      </c>
      <c r="Q184" s="42" t="s">
        <v>503</v>
      </c>
      <c r="R184" s="51" t="s">
        <v>282</v>
      </c>
      <c r="S184" s="42" t="s">
        <v>282</v>
      </c>
      <c r="T184" s="53"/>
      <c r="U184" s="42" t="s">
        <v>50</v>
      </c>
      <c r="V184" s="189">
        <v>1</v>
      </c>
      <c r="W184" s="191"/>
      <c r="X184" s="191">
        <v>1</v>
      </c>
      <c r="Y184" s="191"/>
      <c r="Z184" s="191">
        <v>1</v>
      </c>
      <c r="AA184" s="207">
        <v>1</v>
      </c>
      <c r="AB184" s="191"/>
      <c r="AC184" s="208">
        <v>1</v>
      </c>
      <c r="AD184" s="191"/>
      <c r="AE184" s="208">
        <v>1</v>
      </c>
      <c r="AF184" s="189">
        <v>1</v>
      </c>
      <c r="AG184" s="202"/>
      <c r="AH184" s="202"/>
      <c r="AI184" s="202"/>
      <c r="AJ184" s="202"/>
      <c r="AK184" s="189">
        <v>1</v>
      </c>
      <c r="AL184" s="202"/>
      <c r="AM184" s="202"/>
      <c r="AN184" s="202"/>
      <c r="AO184" s="202"/>
      <c r="AP184" s="189">
        <v>1</v>
      </c>
      <c r="AQ184" s="42"/>
      <c r="AR184" s="42"/>
      <c r="AS184" s="48" t="s">
        <v>595</v>
      </c>
      <c r="AT184" s="48"/>
      <c r="AU184" s="151" t="s">
        <v>630</v>
      </c>
      <c r="AV184" s="192">
        <v>0</v>
      </c>
      <c r="AW184" s="151" t="s">
        <v>657</v>
      </c>
      <c r="AX184" s="183">
        <v>100</v>
      </c>
      <c r="AY184" s="151" t="s">
        <v>631</v>
      </c>
      <c r="AZ184" s="183">
        <v>100</v>
      </c>
      <c r="BA184" s="151" t="s">
        <v>631</v>
      </c>
      <c r="BB184" s="183">
        <v>100</v>
      </c>
      <c r="BC184" s="151" t="s">
        <v>658</v>
      </c>
      <c r="BD184" s="183">
        <v>100</v>
      </c>
      <c r="BE184" s="151" t="s">
        <v>659</v>
      </c>
      <c r="BF184" s="183">
        <v>100</v>
      </c>
      <c r="BG184" s="151" t="s">
        <v>660</v>
      </c>
      <c r="BH184" s="183">
        <v>100</v>
      </c>
      <c r="BI184" s="151" t="s">
        <v>632</v>
      </c>
      <c r="BJ184" s="183">
        <v>100</v>
      </c>
      <c r="BK184" s="151" t="s">
        <v>661</v>
      </c>
      <c r="BL184" s="183">
        <v>100</v>
      </c>
      <c r="BM184" s="152" t="s">
        <v>689</v>
      </c>
      <c r="BN184" s="184">
        <v>100</v>
      </c>
      <c r="BO184" s="152" t="s">
        <v>701</v>
      </c>
      <c r="BP184" s="187">
        <v>100</v>
      </c>
      <c r="BQ184" s="151" t="s">
        <v>704</v>
      </c>
      <c r="BR184" s="147">
        <v>1</v>
      </c>
      <c r="BS184" s="201">
        <v>1</v>
      </c>
      <c r="BT184" s="136">
        <v>1</v>
      </c>
      <c r="BU184" s="155">
        <f>BT184</f>
        <v>1</v>
      </c>
      <c r="BV184" s="157"/>
      <c r="BW184" s="278" t="s">
        <v>723</v>
      </c>
      <c r="BX184" s="290">
        <v>0</v>
      </c>
      <c r="BY184" s="278" t="s">
        <v>743</v>
      </c>
      <c r="BZ184" s="291">
        <f>4/4</f>
        <v>1</v>
      </c>
      <c r="CA184" s="287" t="s">
        <v>757</v>
      </c>
      <c r="CB184" s="291">
        <v>1</v>
      </c>
      <c r="CC184" s="278" t="s">
        <v>769</v>
      </c>
      <c r="CD184" s="291">
        <v>1</v>
      </c>
      <c r="CE184" s="278" t="s">
        <v>780</v>
      </c>
      <c r="CF184" s="291">
        <v>1</v>
      </c>
      <c r="CG184" s="278" t="s">
        <v>796</v>
      </c>
      <c r="CH184" s="291">
        <v>1</v>
      </c>
      <c r="CI184" s="201">
        <v>1</v>
      </c>
      <c r="CJ184" s="136">
        <v>1</v>
      </c>
      <c r="CK184" s="102">
        <f>CJ184</f>
        <v>1</v>
      </c>
    </row>
    <row r="185" spans="1:89" ht="76.5" customHeight="1" thickBot="1" x14ac:dyDescent="0.3">
      <c r="A185" s="121" t="s">
        <v>599</v>
      </c>
      <c r="B185" s="122" t="s">
        <v>600</v>
      </c>
      <c r="C185" s="123"/>
      <c r="D185" s="122" t="s">
        <v>601</v>
      </c>
      <c r="E185" s="124" t="s">
        <v>602</v>
      </c>
      <c r="F185" s="125" t="s">
        <v>603</v>
      </c>
      <c r="G185" s="125" t="s">
        <v>604</v>
      </c>
      <c r="H185" s="126" t="s">
        <v>492</v>
      </c>
      <c r="I185" s="123" t="s">
        <v>490</v>
      </c>
      <c r="J185" s="160" t="s">
        <v>491</v>
      </c>
      <c r="K185" s="234"/>
      <c r="L185" s="45"/>
      <c r="M185" s="42" t="s">
        <v>587</v>
      </c>
      <c r="N185" s="42" t="s">
        <v>282</v>
      </c>
      <c r="O185" s="42" t="s">
        <v>517</v>
      </c>
      <c r="P185" s="49" t="s">
        <v>47</v>
      </c>
      <c r="Q185" s="42" t="s">
        <v>503</v>
      </c>
      <c r="R185" s="51" t="s">
        <v>282</v>
      </c>
      <c r="S185" s="42" t="s">
        <v>282</v>
      </c>
      <c r="T185" s="53"/>
      <c r="U185" s="42" t="s">
        <v>50</v>
      </c>
      <c r="V185" s="189">
        <v>1</v>
      </c>
      <c r="W185" s="191"/>
      <c r="X185" s="191">
        <v>1</v>
      </c>
      <c r="Y185" s="191"/>
      <c r="Z185" s="191">
        <v>1</v>
      </c>
      <c r="AA185" s="189">
        <v>1</v>
      </c>
      <c r="AB185" s="191"/>
      <c r="AC185" s="191">
        <v>1</v>
      </c>
      <c r="AD185" s="191"/>
      <c r="AE185" s="191">
        <v>1</v>
      </c>
      <c r="AF185" s="189">
        <v>1</v>
      </c>
      <c r="AG185" s="202"/>
      <c r="AH185" s="202"/>
      <c r="AI185" s="202"/>
      <c r="AJ185" s="202"/>
      <c r="AK185" s="189">
        <v>1</v>
      </c>
      <c r="AL185" s="202"/>
      <c r="AM185" s="202"/>
      <c r="AN185" s="202"/>
      <c r="AO185" s="202"/>
      <c r="AP185" s="189">
        <v>1</v>
      </c>
      <c r="AQ185" s="42" t="s">
        <v>488</v>
      </c>
      <c r="AR185" s="42"/>
      <c r="AS185" s="48" t="s">
        <v>589</v>
      </c>
      <c r="AT185" s="48"/>
      <c r="AU185" s="151" t="s">
        <v>692</v>
      </c>
      <c r="AV185" s="192">
        <v>0</v>
      </c>
      <c r="AW185" s="151" t="s">
        <v>692</v>
      </c>
      <c r="AX185" s="192"/>
      <c r="AY185" s="151" t="s">
        <v>639</v>
      </c>
      <c r="AZ185" s="192">
        <v>0</v>
      </c>
      <c r="BA185" s="151" t="s">
        <v>662</v>
      </c>
      <c r="BB185" s="192">
        <v>0</v>
      </c>
      <c r="BC185" s="151" t="s">
        <v>640</v>
      </c>
      <c r="BD185" s="192">
        <v>0</v>
      </c>
      <c r="BE185" s="151" t="s">
        <v>641</v>
      </c>
      <c r="BF185" s="192">
        <v>0</v>
      </c>
      <c r="BG185" s="151" t="s">
        <v>619</v>
      </c>
      <c r="BH185" s="192">
        <v>0</v>
      </c>
      <c r="BI185" s="151" t="s">
        <v>663</v>
      </c>
      <c r="BJ185" s="192">
        <v>0</v>
      </c>
      <c r="BK185" s="151" t="s">
        <v>664</v>
      </c>
      <c r="BL185" s="192">
        <v>0</v>
      </c>
      <c r="BM185" s="152" t="s">
        <v>687</v>
      </c>
      <c r="BN185" s="184">
        <v>0</v>
      </c>
      <c r="BO185" s="209" t="s">
        <v>698</v>
      </c>
      <c r="BP185" s="184">
        <v>0</v>
      </c>
      <c r="BQ185" s="151" t="s">
        <v>713</v>
      </c>
      <c r="BR185" s="147">
        <v>1</v>
      </c>
      <c r="BS185" s="201">
        <v>1</v>
      </c>
      <c r="BT185" s="136">
        <v>1</v>
      </c>
      <c r="BU185" s="156">
        <v>0</v>
      </c>
      <c r="BV185" s="157"/>
      <c r="BW185" s="278" t="s">
        <v>721</v>
      </c>
      <c r="BX185" s="291">
        <v>0</v>
      </c>
      <c r="BY185" s="278" t="s">
        <v>734</v>
      </c>
      <c r="BZ185" s="291">
        <f>1/2</f>
        <v>0.5</v>
      </c>
      <c r="CA185" s="278" t="s">
        <v>761</v>
      </c>
      <c r="CB185" s="291">
        <v>1</v>
      </c>
      <c r="CC185" s="278" t="s">
        <v>767</v>
      </c>
      <c r="CD185" s="291">
        <v>1</v>
      </c>
      <c r="CE185" s="278" t="s">
        <v>813</v>
      </c>
      <c r="CF185" s="291">
        <v>1</v>
      </c>
      <c r="CG185" s="278" t="s">
        <v>793</v>
      </c>
      <c r="CH185" s="291">
        <v>1</v>
      </c>
      <c r="CI185" s="201">
        <v>1</v>
      </c>
      <c r="CJ185" s="136">
        <v>1</v>
      </c>
      <c r="CK185" s="102">
        <v>1</v>
      </c>
    </row>
    <row r="186" spans="1:89" ht="163.5" customHeight="1" thickBot="1" x14ac:dyDescent="0.3">
      <c r="A186" s="121" t="s">
        <v>605</v>
      </c>
      <c r="B186" s="122" t="s">
        <v>606</v>
      </c>
      <c r="C186" s="123"/>
      <c r="D186" s="122" t="s">
        <v>451</v>
      </c>
      <c r="E186" s="124" t="s">
        <v>608</v>
      </c>
      <c r="F186" s="125" t="s">
        <v>607</v>
      </c>
      <c r="G186" s="125" t="s">
        <v>609</v>
      </c>
      <c r="H186" s="126" t="s">
        <v>492</v>
      </c>
      <c r="I186" s="123" t="s">
        <v>490</v>
      </c>
      <c r="J186" s="160" t="s">
        <v>491</v>
      </c>
      <c r="K186" s="234"/>
      <c r="L186" s="45"/>
      <c r="M186" s="42" t="s">
        <v>610</v>
      </c>
      <c r="N186" s="42" t="s">
        <v>282</v>
      </c>
      <c r="O186" s="42" t="s">
        <v>517</v>
      </c>
      <c r="P186" s="49" t="s">
        <v>47</v>
      </c>
      <c r="Q186" s="42" t="s">
        <v>503</v>
      </c>
      <c r="R186" s="51" t="s">
        <v>282</v>
      </c>
      <c r="S186" s="42" t="s">
        <v>282</v>
      </c>
      <c r="T186" s="53"/>
      <c r="U186" s="42" t="s">
        <v>50</v>
      </c>
      <c r="V186" s="189">
        <v>1</v>
      </c>
      <c r="W186" s="191"/>
      <c r="X186" s="191">
        <v>1</v>
      </c>
      <c r="Y186" s="191"/>
      <c r="Z186" s="191">
        <v>1</v>
      </c>
      <c r="AA186" s="189">
        <v>1</v>
      </c>
      <c r="AB186" s="191">
        <v>1</v>
      </c>
      <c r="AC186" s="191">
        <v>1</v>
      </c>
      <c r="AD186" s="191">
        <v>1</v>
      </c>
      <c r="AE186" s="191">
        <v>1</v>
      </c>
      <c r="AF186" s="189">
        <v>1</v>
      </c>
      <c r="AG186" s="202"/>
      <c r="AH186" s="202"/>
      <c r="AI186" s="202"/>
      <c r="AJ186" s="202"/>
      <c r="AK186" s="189">
        <v>1</v>
      </c>
      <c r="AL186" s="202"/>
      <c r="AM186" s="202"/>
      <c r="AN186" s="202"/>
      <c r="AO186" s="202"/>
      <c r="AP186" s="189">
        <v>1</v>
      </c>
      <c r="AQ186" s="42"/>
      <c r="AR186" s="42"/>
      <c r="AS186" s="48" t="s">
        <v>617</v>
      </c>
      <c r="AT186" s="48"/>
      <c r="AU186" s="151" t="s">
        <v>665</v>
      </c>
      <c r="AV186" s="210" t="s">
        <v>638</v>
      </c>
      <c r="AW186" s="151" t="s">
        <v>666</v>
      </c>
      <c r="AX186" s="210" t="s">
        <v>638</v>
      </c>
      <c r="AY186" s="211" t="s">
        <v>667</v>
      </c>
      <c r="AZ186" s="210" t="s">
        <v>638</v>
      </c>
      <c r="BA186" s="151" t="s">
        <v>668</v>
      </c>
      <c r="BB186" s="210" t="s">
        <v>638</v>
      </c>
      <c r="BC186" s="151" t="s">
        <v>669</v>
      </c>
      <c r="BD186" s="210" t="s">
        <v>638</v>
      </c>
      <c r="BE186" s="151" t="s">
        <v>670</v>
      </c>
      <c r="BF186" s="210" t="s">
        <v>638</v>
      </c>
      <c r="BG186" s="151" t="s">
        <v>671</v>
      </c>
      <c r="BH186" s="210" t="s">
        <v>638</v>
      </c>
      <c r="BI186" s="151" t="s">
        <v>672</v>
      </c>
      <c r="BJ186" s="210" t="s">
        <v>638</v>
      </c>
      <c r="BK186" s="151" t="s">
        <v>673</v>
      </c>
      <c r="BL186" s="210" t="s">
        <v>638</v>
      </c>
      <c r="BM186" s="152" t="s">
        <v>690</v>
      </c>
      <c r="BN186" s="184">
        <v>100</v>
      </c>
      <c r="BO186" s="212" t="s">
        <v>705</v>
      </c>
      <c r="BP186" s="187">
        <v>100</v>
      </c>
      <c r="BQ186" s="151" t="s">
        <v>706</v>
      </c>
      <c r="BR186" s="147">
        <v>1</v>
      </c>
      <c r="BS186" s="201">
        <v>1</v>
      </c>
      <c r="BT186" s="136">
        <v>1</v>
      </c>
      <c r="BU186" s="136">
        <v>1</v>
      </c>
      <c r="BV186" s="157"/>
      <c r="BW186" s="278" t="s">
        <v>719</v>
      </c>
      <c r="BX186" s="291">
        <v>1</v>
      </c>
      <c r="BY186" s="292" t="s">
        <v>738</v>
      </c>
      <c r="BZ186" s="291">
        <v>1</v>
      </c>
      <c r="CA186" s="278" t="s">
        <v>758</v>
      </c>
      <c r="CB186" s="291">
        <v>1</v>
      </c>
      <c r="CC186" s="278" t="s">
        <v>770</v>
      </c>
      <c r="CD186" s="291">
        <v>1</v>
      </c>
      <c r="CE186" s="278" t="s">
        <v>783</v>
      </c>
      <c r="CF186" s="291">
        <v>1</v>
      </c>
      <c r="CG186" s="278" t="s">
        <v>797</v>
      </c>
      <c r="CH186" s="291">
        <v>1</v>
      </c>
      <c r="CI186" s="201">
        <v>1</v>
      </c>
      <c r="CJ186" s="136">
        <v>1</v>
      </c>
      <c r="CK186" s="102">
        <v>1</v>
      </c>
    </row>
    <row r="187" spans="1:89" ht="114.75" customHeight="1" thickBot="1" x14ac:dyDescent="0.3">
      <c r="A187" s="121" t="s">
        <v>605</v>
      </c>
      <c r="B187" s="122" t="s">
        <v>611</v>
      </c>
      <c r="C187" s="123"/>
      <c r="D187" s="122" t="s">
        <v>612</v>
      </c>
      <c r="E187" s="124" t="s">
        <v>613</v>
      </c>
      <c r="F187" s="125" t="s">
        <v>614</v>
      </c>
      <c r="G187" s="125" t="s">
        <v>615</v>
      </c>
      <c r="H187" s="126" t="s">
        <v>492</v>
      </c>
      <c r="I187" s="123" t="s">
        <v>490</v>
      </c>
      <c r="J187" s="160" t="s">
        <v>491</v>
      </c>
      <c r="K187" s="234"/>
      <c r="L187" s="45"/>
      <c r="M187" s="42" t="s">
        <v>616</v>
      </c>
      <c r="N187" s="42" t="s">
        <v>282</v>
      </c>
      <c r="O187" s="42" t="s">
        <v>517</v>
      </c>
      <c r="P187" s="49" t="s">
        <v>47</v>
      </c>
      <c r="Q187" s="42" t="s">
        <v>503</v>
      </c>
      <c r="R187" s="51" t="s">
        <v>282</v>
      </c>
      <c r="S187" s="42" t="s">
        <v>282</v>
      </c>
      <c r="T187" s="53"/>
      <c r="U187" s="42" t="s">
        <v>50</v>
      </c>
      <c r="V187" s="189">
        <v>1</v>
      </c>
      <c r="W187" s="191"/>
      <c r="X187" s="191">
        <v>1</v>
      </c>
      <c r="Y187" s="191"/>
      <c r="Z187" s="191">
        <v>1</v>
      </c>
      <c r="AA187" s="189">
        <v>1</v>
      </c>
      <c r="AB187" s="191">
        <v>1</v>
      </c>
      <c r="AC187" s="191">
        <v>1</v>
      </c>
      <c r="AD187" s="191">
        <v>1</v>
      </c>
      <c r="AE187" s="191">
        <v>1</v>
      </c>
      <c r="AF187" s="189">
        <v>1</v>
      </c>
      <c r="AG187" s="202"/>
      <c r="AH187" s="202"/>
      <c r="AI187" s="202"/>
      <c r="AJ187" s="202"/>
      <c r="AK187" s="189">
        <v>1</v>
      </c>
      <c r="AL187" s="202"/>
      <c r="AM187" s="202"/>
      <c r="AN187" s="202"/>
      <c r="AO187" s="202"/>
      <c r="AP187" s="189">
        <v>1</v>
      </c>
      <c r="AQ187" s="42"/>
      <c r="AR187" s="42"/>
      <c r="AS187" s="48" t="s">
        <v>618</v>
      </c>
      <c r="AT187" s="48"/>
      <c r="AU187" s="151" t="s">
        <v>642</v>
      </c>
      <c r="AV187" s="192">
        <v>0</v>
      </c>
      <c r="AW187" s="151" t="s">
        <v>674</v>
      </c>
      <c r="AX187" s="192">
        <v>0</v>
      </c>
      <c r="AY187" s="151" t="s">
        <v>675</v>
      </c>
      <c r="AZ187" s="192">
        <v>0</v>
      </c>
      <c r="BA187" s="151" t="s">
        <v>675</v>
      </c>
      <c r="BB187" s="192">
        <v>0</v>
      </c>
      <c r="BC187" s="151" t="s">
        <v>675</v>
      </c>
      <c r="BD187" s="192">
        <v>0</v>
      </c>
      <c r="BE187" s="151" t="s">
        <v>676</v>
      </c>
      <c r="BF187" s="192">
        <v>100</v>
      </c>
      <c r="BG187" s="151" t="s">
        <v>674</v>
      </c>
      <c r="BH187" s="192">
        <v>100</v>
      </c>
      <c r="BI187" s="151" t="s">
        <v>674</v>
      </c>
      <c r="BJ187" s="192">
        <v>100</v>
      </c>
      <c r="BK187" s="151" t="s">
        <v>677</v>
      </c>
      <c r="BL187" s="192">
        <v>100</v>
      </c>
      <c r="BM187" s="152" t="s">
        <v>674</v>
      </c>
      <c r="BN187" s="184">
        <v>100</v>
      </c>
      <c r="BO187" s="212" t="s">
        <v>674</v>
      </c>
      <c r="BP187" s="187">
        <v>100</v>
      </c>
      <c r="BQ187" s="151" t="s">
        <v>714</v>
      </c>
      <c r="BR187" s="147">
        <v>1</v>
      </c>
      <c r="BS187" s="201">
        <v>1</v>
      </c>
      <c r="BT187" s="136">
        <v>1</v>
      </c>
      <c r="BU187" s="136">
        <v>1</v>
      </c>
      <c r="BV187" s="157"/>
      <c r="BW187" s="278" t="s">
        <v>720</v>
      </c>
      <c r="BX187" s="291">
        <v>1</v>
      </c>
      <c r="BY187" s="278" t="s">
        <v>720</v>
      </c>
      <c r="BZ187" s="291">
        <v>1</v>
      </c>
      <c r="CA187" s="287" t="s">
        <v>720</v>
      </c>
      <c r="CB187" s="291">
        <v>1</v>
      </c>
      <c r="CC187" s="278" t="s">
        <v>720</v>
      </c>
      <c r="CD187" s="291">
        <v>1</v>
      </c>
      <c r="CE187" s="278" t="s">
        <v>784</v>
      </c>
      <c r="CF187" s="291">
        <v>1</v>
      </c>
      <c r="CG187" s="278" t="s">
        <v>798</v>
      </c>
      <c r="CH187" s="291">
        <v>1</v>
      </c>
      <c r="CI187" s="201">
        <v>1</v>
      </c>
      <c r="CJ187" s="136">
        <v>1</v>
      </c>
      <c r="CK187" s="102">
        <v>1</v>
      </c>
    </row>
    <row r="188" spans="1:89" ht="253.5" customHeight="1" thickBot="1" x14ac:dyDescent="0.3">
      <c r="A188" s="121" t="s">
        <v>360</v>
      </c>
      <c r="B188" s="122" t="s">
        <v>730</v>
      </c>
      <c r="C188" s="123">
        <v>20230204</v>
      </c>
      <c r="D188" s="122" t="s">
        <v>731</v>
      </c>
      <c r="E188" s="124" t="s">
        <v>744</v>
      </c>
      <c r="F188" s="125" t="s">
        <v>745</v>
      </c>
      <c r="G188" s="125" t="s">
        <v>746</v>
      </c>
      <c r="H188" s="126" t="s">
        <v>748</v>
      </c>
      <c r="I188" s="123" t="s">
        <v>490</v>
      </c>
      <c r="J188" s="160" t="s">
        <v>489</v>
      </c>
      <c r="K188" s="239" t="s">
        <v>732</v>
      </c>
      <c r="L188" s="122" t="s">
        <v>747</v>
      </c>
      <c r="M188" s="123" t="s">
        <v>501</v>
      </c>
      <c r="N188" s="123" t="s">
        <v>282</v>
      </c>
      <c r="O188" s="123" t="s">
        <v>503</v>
      </c>
      <c r="P188" s="127" t="s">
        <v>47</v>
      </c>
      <c r="Q188" s="123" t="s">
        <v>48</v>
      </c>
      <c r="R188" s="255" t="s">
        <v>282</v>
      </c>
      <c r="S188" s="123" t="s">
        <v>282</v>
      </c>
      <c r="T188" s="128"/>
      <c r="U188" s="123" t="s">
        <v>50</v>
      </c>
      <c r="V188" s="129">
        <v>0.1</v>
      </c>
      <c r="W188" s="130"/>
      <c r="X188" s="130"/>
      <c r="Y188" s="130"/>
      <c r="Z188" s="130"/>
      <c r="AA188" s="129">
        <v>1</v>
      </c>
      <c r="AB188" s="150">
        <v>0.25</v>
      </c>
      <c r="AC188" s="150">
        <v>0.5</v>
      </c>
      <c r="AD188" s="150">
        <v>0.75</v>
      </c>
      <c r="AE188" s="150">
        <v>1</v>
      </c>
      <c r="AF188" s="129">
        <v>1</v>
      </c>
      <c r="AG188" s="131"/>
      <c r="AH188" s="131"/>
      <c r="AI188" s="131"/>
      <c r="AJ188" s="131"/>
      <c r="AK188" s="129">
        <v>1</v>
      </c>
      <c r="AL188" s="131"/>
      <c r="AM188" s="131"/>
      <c r="AN188" s="131"/>
      <c r="AO188" s="131"/>
      <c r="AP188" s="129">
        <v>1</v>
      </c>
      <c r="AQ188" s="123"/>
      <c r="AR188" s="123"/>
      <c r="AS188" s="126" t="s">
        <v>589</v>
      </c>
      <c r="AT188" s="126"/>
      <c r="AU188" s="240"/>
      <c r="AV188" s="241"/>
      <c r="AW188" s="240"/>
      <c r="AX188" s="241"/>
      <c r="AY188" s="240"/>
      <c r="AZ188" s="241"/>
      <c r="BA188" s="240"/>
      <c r="BB188" s="241"/>
      <c r="BC188" s="240"/>
      <c r="BD188" s="241"/>
      <c r="BE188" s="240"/>
      <c r="BF188" s="241"/>
      <c r="BG188" s="240"/>
      <c r="BH188" s="241"/>
      <c r="BI188" s="240"/>
      <c r="BJ188" s="241"/>
      <c r="BK188" s="242"/>
      <c r="BL188" s="242"/>
      <c r="BM188" s="242"/>
      <c r="BN188" s="242"/>
      <c r="BO188" s="242"/>
      <c r="BP188" s="242"/>
      <c r="BQ188" s="242"/>
      <c r="BR188" s="242"/>
      <c r="BS188" s="243"/>
      <c r="BT188" s="103"/>
      <c r="BU188" s="243"/>
      <c r="BV188" s="244"/>
      <c r="BW188" s="293" t="s">
        <v>749</v>
      </c>
      <c r="BX188" s="294">
        <v>0</v>
      </c>
      <c r="BY188" s="293" t="s">
        <v>750</v>
      </c>
      <c r="BZ188" s="294">
        <v>0.02</v>
      </c>
      <c r="CA188" s="295" t="s">
        <v>759</v>
      </c>
      <c r="CB188" s="294">
        <v>0.17</v>
      </c>
      <c r="CC188" s="278" t="s">
        <v>774</v>
      </c>
      <c r="CD188" s="294">
        <v>0.17</v>
      </c>
      <c r="CE188" s="278" t="s">
        <v>781</v>
      </c>
      <c r="CF188" s="296">
        <v>0.183</v>
      </c>
      <c r="CG188" s="278" t="s">
        <v>799</v>
      </c>
      <c r="CH188" s="291">
        <v>0.23</v>
      </c>
      <c r="CI188" s="294">
        <v>0.23</v>
      </c>
      <c r="CJ188" s="245">
        <f>CI188/100%</f>
        <v>0.23</v>
      </c>
      <c r="CK188" s="260">
        <f>CI188/50%</f>
        <v>0.46</v>
      </c>
    </row>
    <row r="189" spans="1:89" ht="16.5" thickBot="1" x14ac:dyDescent="0.3">
      <c r="A189" s="121"/>
      <c r="B189" s="122"/>
      <c r="C189" s="123"/>
      <c r="D189" s="122"/>
      <c r="E189" s="124"/>
      <c r="F189" s="125"/>
      <c r="G189" s="125"/>
      <c r="H189" s="126"/>
      <c r="I189" s="123"/>
      <c r="J189" s="42"/>
      <c r="K189" s="165"/>
      <c r="L189" s="166"/>
      <c r="M189" s="167"/>
      <c r="N189" s="167"/>
      <c r="O189" s="167"/>
      <c r="P189" s="168"/>
      <c r="Q189" s="167"/>
      <c r="R189" s="172"/>
      <c r="S189" s="167"/>
      <c r="T189" s="169"/>
      <c r="U189" s="167"/>
      <c r="V189" s="170"/>
      <c r="W189" s="171"/>
      <c r="X189" s="171"/>
      <c r="Y189" s="171"/>
      <c r="Z189" s="172"/>
      <c r="AA189" s="170"/>
      <c r="AB189" s="172"/>
      <c r="AC189" s="172"/>
      <c r="AD189" s="172"/>
      <c r="AE189" s="172"/>
      <c r="AF189" s="170"/>
      <c r="AG189" s="165"/>
      <c r="AH189" s="165"/>
      <c r="AI189" s="165"/>
      <c r="AJ189" s="165"/>
      <c r="AK189" s="170"/>
      <c r="AL189" s="165"/>
      <c r="AM189" s="165"/>
      <c r="AN189" s="165"/>
      <c r="AO189" s="165"/>
      <c r="AP189" s="170"/>
      <c r="AQ189" s="167"/>
      <c r="AR189" s="167"/>
      <c r="AS189" s="165"/>
      <c r="AT189" s="173"/>
      <c r="AU189" s="174"/>
      <c r="AV189" s="175"/>
      <c r="AW189" s="174"/>
      <c r="AX189" s="175"/>
      <c r="AY189" s="174"/>
      <c r="AZ189" s="175"/>
      <c r="BA189" s="174"/>
      <c r="BB189" s="175"/>
      <c r="BC189" s="174"/>
      <c r="BD189" s="175"/>
      <c r="BE189" s="174"/>
      <c r="BF189" s="175"/>
      <c r="BG189" s="174"/>
      <c r="BH189" s="175"/>
      <c r="BI189" s="174"/>
      <c r="BJ189" s="175"/>
      <c r="BK189" s="133"/>
      <c r="BL189" s="176"/>
      <c r="BM189" s="133"/>
      <c r="BN189" s="176"/>
      <c r="BO189" s="133"/>
      <c r="BP189" s="176"/>
      <c r="BQ189" s="133"/>
      <c r="BR189" s="177"/>
      <c r="BS189" s="178"/>
      <c r="BT189" s="179"/>
      <c r="BU189" s="154"/>
      <c r="BW189" s="180"/>
      <c r="BX189" s="181"/>
      <c r="BY189" s="182"/>
      <c r="BZ189" s="182"/>
      <c r="CA189" s="182"/>
      <c r="CB189" s="182"/>
      <c r="CC189" s="182"/>
      <c r="CD189" s="182"/>
      <c r="CE189" s="182"/>
      <c r="CF189" s="182"/>
      <c r="CG189" s="182"/>
      <c r="CH189" s="182"/>
      <c r="CI189" s="154"/>
      <c r="CJ189" s="153"/>
      <c r="CK189" s="154"/>
    </row>
  </sheetData>
  <mergeCells count="24">
    <mergeCell ref="BO1:BP1"/>
    <mergeCell ref="BQ1:BR1"/>
    <mergeCell ref="BC1:BD1"/>
    <mergeCell ref="BE1:BF1"/>
    <mergeCell ref="BG1:BH1"/>
    <mergeCell ref="BI1:BJ1"/>
    <mergeCell ref="BK1:BL1"/>
    <mergeCell ref="BM1:BN1"/>
    <mergeCell ref="BA1:BB1"/>
    <mergeCell ref="A1:A2"/>
    <mergeCell ref="B1:B2"/>
    <mergeCell ref="AU1:AV1"/>
    <mergeCell ref="AW1:AX1"/>
    <mergeCell ref="AY1:AZ1"/>
    <mergeCell ref="BW1:BX1"/>
    <mergeCell ref="CI1:CJ1"/>
    <mergeCell ref="CK1:CK2"/>
    <mergeCell ref="BS1:BT1"/>
    <mergeCell ref="BU1:BU2"/>
    <mergeCell ref="BY1:BZ1"/>
    <mergeCell ref="CA1:CB1"/>
    <mergeCell ref="CC1:CD1"/>
    <mergeCell ref="CE1:CF1"/>
    <mergeCell ref="CG1:CH1"/>
  </mergeCells>
  <pageMargins left="0.7" right="0.7" top="0.75" bottom="0.75" header="0.511811023622047" footer="0.511811023622047"/>
  <pageSetup orientation="portrait" horizontalDpi="300" verticalDpi="300"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Indicadores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Rene Sandoval</dc:creator>
  <cp:keywords/>
  <dc:description/>
  <cp:lastModifiedBy>Johanna Paola Andrade Solano</cp:lastModifiedBy>
  <cp:revision>2</cp:revision>
  <dcterms:created xsi:type="dcterms:W3CDTF">2023-07-19T15:59:23Z</dcterms:created>
  <dcterms:modified xsi:type="dcterms:W3CDTF">2024-09-05T20:00:57Z</dcterms:modified>
  <cp:category/>
  <cp:contentStatus/>
</cp:coreProperties>
</file>